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colleenduncan/Dropbox/Research/Climate change and health/Carbon calculator Terryann Chebet Kirui/Downloaded 'final version' aug 12/"/>
    </mc:Choice>
  </mc:AlternateContent>
  <xr:revisionPtr revIDLastSave="0" documentId="8_{B2D35AE1-5EB9-9C4F-8485-93A4B9AE9285}" xr6:coauthVersionLast="47" xr6:coauthVersionMax="47" xr10:uidLastSave="{00000000-0000-0000-0000-000000000000}"/>
  <bookViews>
    <workbookView xWindow="0" yWindow="760" windowWidth="30240" windowHeight="17640" activeTab="1" xr2:uid="{54821482-35F2-4614-9071-6BDC5E71BAE3}"/>
  </bookViews>
  <sheets>
    <sheet name="Data Checklist" sheetId="24" state="hidden" r:id="rId1"/>
    <sheet name="Clinic Information" sheetId="2" r:id="rId2"/>
    <sheet name="Scope 1" sheetId="4" r:id="rId3"/>
    <sheet name="Scope 2" sheetId="5" r:id="rId4"/>
    <sheet name="Scope 3" sheetId="6" r:id="rId5"/>
    <sheet name="2021 EF" sheetId="8" state="hidden" r:id="rId6"/>
    <sheet name="2020 EF" sheetId="13" state="hidden" r:id="rId7"/>
    <sheet name="2022 EF" sheetId="9" state="hidden" r:id="rId8"/>
    <sheet name="2023 EF" sheetId="10" state="hidden" r:id="rId9"/>
    <sheet name="Results" sheetId="3" r:id="rId10"/>
    <sheet name="Mock clinics" sheetId="26" state="hidden" r:id="rId11"/>
    <sheet name="2024 EF" sheetId="11" state="hidden" r:id="rId12"/>
    <sheet name="Additional Emission factors" sheetId="25" state="hidden" r:id="rId13"/>
    <sheet name="OTHER EMISSION FACTORS" sheetId="12"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5" l="1"/>
  <c r="D25" i="6" l="1"/>
  <c r="C25" i="6" l="1"/>
  <c r="E25" i="6" s="1"/>
  <c r="G54" i="3" s="1"/>
  <c r="T1020" i="25"/>
  <c r="T1019" i="25"/>
  <c r="T1018" i="25"/>
  <c r="T1017" i="25"/>
  <c r="T1016" i="25"/>
  <c r="T1015" i="25"/>
  <c r="T1014" i="25"/>
  <c r="T1013" i="25"/>
  <c r="T1012" i="25"/>
  <c r="T1011" i="25"/>
  <c r="T1010" i="25"/>
  <c r="T1009" i="25"/>
  <c r="T1008" i="25"/>
  <c r="T1007" i="25"/>
  <c r="T1006" i="25"/>
  <c r="T1005" i="25"/>
  <c r="T1004" i="25"/>
  <c r="T1003" i="25"/>
  <c r="T1002" i="25"/>
  <c r="T1001" i="25"/>
  <c r="T1000" i="25"/>
  <c r="T999" i="25"/>
  <c r="T998" i="25"/>
  <c r="T997" i="25"/>
  <c r="T996" i="25"/>
  <c r="T995" i="25"/>
  <c r="T994" i="25"/>
  <c r="T993" i="25"/>
  <c r="T992" i="25"/>
  <c r="T991" i="25"/>
  <c r="T990" i="25"/>
  <c r="T989" i="25"/>
  <c r="T988" i="25"/>
  <c r="T987" i="25"/>
  <c r="T986" i="25"/>
  <c r="T985" i="25"/>
  <c r="T984" i="25"/>
  <c r="T983" i="25"/>
  <c r="T982" i="25"/>
  <c r="T981" i="25"/>
  <c r="T980" i="25"/>
  <c r="T979" i="25"/>
  <c r="T978" i="25"/>
  <c r="T977" i="25"/>
  <c r="T976" i="25"/>
  <c r="T975" i="25"/>
  <c r="T974" i="25"/>
  <c r="T973" i="25"/>
  <c r="T972" i="25"/>
  <c r="T971" i="25"/>
  <c r="T970" i="25"/>
  <c r="T969" i="25"/>
  <c r="T968" i="25"/>
  <c r="T967" i="25"/>
  <c r="T966" i="25"/>
  <c r="T965" i="25"/>
  <c r="T964" i="25"/>
  <c r="T963" i="25"/>
  <c r="T962" i="25"/>
  <c r="T961" i="25"/>
  <c r="T960" i="25"/>
  <c r="T959" i="25"/>
  <c r="T958" i="25"/>
  <c r="T957" i="25"/>
  <c r="T956" i="25"/>
  <c r="T955" i="25"/>
  <c r="T954" i="25"/>
  <c r="T953" i="25"/>
  <c r="T952" i="25"/>
  <c r="T951" i="25"/>
  <c r="T950" i="25"/>
  <c r="T949" i="25"/>
  <c r="T948" i="25"/>
  <c r="T947" i="25"/>
  <c r="T946" i="25"/>
  <c r="T945" i="25"/>
  <c r="T944" i="25"/>
  <c r="T943" i="25"/>
  <c r="T942" i="25"/>
  <c r="T941" i="25"/>
  <c r="T940" i="25"/>
  <c r="T939" i="25"/>
  <c r="T938" i="25"/>
  <c r="T937" i="25"/>
  <c r="T936" i="25"/>
  <c r="T935" i="25"/>
  <c r="T934" i="25"/>
  <c r="T933" i="25"/>
  <c r="T932" i="25"/>
  <c r="T931" i="25"/>
  <c r="T930" i="25"/>
  <c r="T929" i="25"/>
  <c r="T928" i="25"/>
  <c r="T927" i="25"/>
  <c r="T926" i="25"/>
  <c r="T925" i="25"/>
  <c r="T924" i="25"/>
  <c r="T923" i="25"/>
  <c r="T922" i="25"/>
  <c r="T921" i="25"/>
  <c r="T920" i="25"/>
  <c r="T919" i="25"/>
  <c r="T918" i="25"/>
  <c r="T917" i="25"/>
  <c r="T916" i="25"/>
  <c r="T915" i="25"/>
  <c r="T914" i="25"/>
  <c r="T913" i="25"/>
  <c r="T912" i="25"/>
  <c r="T911" i="25"/>
  <c r="T910" i="25"/>
  <c r="T909" i="25"/>
  <c r="T908" i="25"/>
  <c r="T907" i="25"/>
  <c r="T906" i="25"/>
  <c r="T905" i="25"/>
  <c r="T904" i="25"/>
  <c r="T903" i="25"/>
  <c r="T902" i="25"/>
  <c r="T901" i="25"/>
  <c r="T900" i="25"/>
  <c r="T899" i="25"/>
  <c r="T898" i="25"/>
  <c r="T897" i="25"/>
  <c r="T896" i="25"/>
  <c r="T895" i="25"/>
  <c r="T894" i="25"/>
  <c r="T893" i="25"/>
  <c r="T892" i="25"/>
  <c r="T891" i="25"/>
  <c r="T890" i="25"/>
  <c r="T889" i="25"/>
  <c r="T888" i="25"/>
  <c r="T887" i="25"/>
  <c r="T886" i="25"/>
  <c r="T885" i="25"/>
  <c r="T884" i="25"/>
  <c r="T883" i="25"/>
  <c r="T882" i="25"/>
  <c r="T881" i="25"/>
  <c r="T880" i="25"/>
  <c r="T879" i="25"/>
  <c r="T878" i="25"/>
  <c r="T877" i="25"/>
  <c r="T876" i="25"/>
  <c r="T875" i="25"/>
  <c r="T874" i="25"/>
  <c r="T873" i="25"/>
  <c r="T872" i="25"/>
  <c r="T871" i="25"/>
  <c r="T870" i="25"/>
  <c r="T869" i="25"/>
  <c r="T868" i="25"/>
  <c r="T867" i="25"/>
  <c r="T866" i="25"/>
  <c r="T865" i="25"/>
  <c r="T864" i="25"/>
  <c r="T863" i="25"/>
  <c r="T862" i="25"/>
  <c r="T861" i="25"/>
  <c r="T860" i="25"/>
  <c r="T859" i="25"/>
  <c r="T858" i="25"/>
  <c r="T857" i="25"/>
  <c r="T856" i="25"/>
  <c r="T855" i="25"/>
  <c r="T854" i="25"/>
  <c r="T853" i="25"/>
  <c r="T852" i="25"/>
  <c r="T851" i="25"/>
  <c r="T850" i="25"/>
  <c r="T849" i="25"/>
  <c r="T848" i="25"/>
  <c r="T847" i="25"/>
  <c r="T846" i="25"/>
  <c r="T845" i="25"/>
  <c r="T844" i="25"/>
  <c r="T843" i="25"/>
  <c r="T842" i="25"/>
  <c r="T841" i="25"/>
  <c r="T840" i="25"/>
  <c r="T839" i="25"/>
  <c r="T838" i="25"/>
  <c r="T837" i="25"/>
  <c r="T836" i="25"/>
  <c r="T835" i="25"/>
  <c r="T834" i="25"/>
  <c r="T833" i="25"/>
  <c r="T832" i="25"/>
  <c r="T831" i="25"/>
  <c r="T830" i="25"/>
  <c r="T829" i="25"/>
  <c r="T828" i="25"/>
  <c r="T827" i="25"/>
  <c r="T826" i="25"/>
  <c r="T825" i="25"/>
  <c r="T824" i="25"/>
  <c r="T823" i="25"/>
  <c r="T822" i="25"/>
  <c r="T821" i="25"/>
  <c r="T820" i="25"/>
  <c r="T819" i="25"/>
  <c r="T818" i="25"/>
  <c r="T817" i="25"/>
  <c r="T816" i="25"/>
  <c r="T815" i="25"/>
  <c r="T814" i="25"/>
  <c r="T813" i="25"/>
  <c r="T812" i="25"/>
  <c r="T811" i="25"/>
  <c r="T810" i="25"/>
  <c r="T809" i="25"/>
  <c r="T808" i="25"/>
  <c r="T807" i="25"/>
  <c r="T806" i="25"/>
  <c r="T805" i="25"/>
  <c r="T804" i="25"/>
  <c r="T803" i="25"/>
  <c r="T802" i="25"/>
  <c r="T801" i="25"/>
  <c r="T800" i="25"/>
  <c r="T799" i="25"/>
  <c r="T798" i="25"/>
  <c r="T797" i="25"/>
  <c r="T796" i="25"/>
  <c r="T795" i="25"/>
  <c r="T794" i="25"/>
  <c r="T793" i="25"/>
  <c r="T792" i="25"/>
  <c r="T791" i="25"/>
  <c r="T790" i="25"/>
  <c r="T789" i="25"/>
  <c r="T788" i="25"/>
  <c r="T787" i="25"/>
  <c r="T786" i="25"/>
  <c r="T785" i="25"/>
  <c r="T784" i="25"/>
  <c r="T783" i="25"/>
  <c r="T782" i="25"/>
  <c r="T781" i="25"/>
  <c r="T780" i="25"/>
  <c r="T779" i="25"/>
  <c r="T778" i="25"/>
  <c r="T777" i="25"/>
  <c r="T776" i="25"/>
  <c r="T775" i="25"/>
  <c r="T774" i="25"/>
  <c r="T773" i="25"/>
  <c r="T772" i="25"/>
  <c r="T771" i="25"/>
  <c r="T770" i="25"/>
  <c r="T769" i="25"/>
  <c r="T768" i="25"/>
  <c r="T767" i="25"/>
  <c r="T766" i="25"/>
  <c r="T765" i="25"/>
  <c r="T764" i="25"/>
  <c r="T763" i="25"/>
  <c r="T762" i="25"/>
  <c r="T761" i="25"/>
  <c r="T760" i="25"/>
  <c r="T759" i="25"/>
  <c r="T758" i="25"/>
  <c r="T757" i="25"/>
  <c r="T756" i="25"/>
  <c r="T755" i="25"/>
  <c r="T754" i="25"/>
  <c r="T753" i="25"/>
  <c r="T752" i="25"/>
  <c r="T751" i="25"/>
  <c r="T750" i="25"/>
  <c r="T749" i="25"/>
  <c r="T748" i="25"/>
  <c r="T747" i="25"/>
  <c r="T746" i="25"/>
  <c r="T745" i="25"/>
  <c r="T744" i="25"/>
  <c r="T743" i="25"/>
  <c r="T742" i="25"/>
  <c r="T741" i="25"/>
  <c r="T740" i="25"/>
  <c r="T739" i="25"/>
  <c r="T738" i="25"/>
  <c r="T737" i="25"/>
  <c r="T736" i="25"/>
  <c r="T735" i="25"/>
  <c r="T734" i="25"/>
  <c r="T733" i="25"/>
  <c r="T732" i="25"/>
  <c r="T731" i="25"/>
  <c r="T730" i="25"/>
  <c r="T729" i="25"/>
  <c r="T728" i="25"/>
  <c r="T727" i="25"/>
  <c r="T726" i="25"/>
  <c r="T725" i="25"/>
  <c r="T724" i="25"/>
  <c r="T723" i="25"/>
  <c r="T722" i="25"/>
  <c r="T721" i="25"/>
  <c r="T720" i="25"/>
  <c r="T719" i="25"/>
  <c r="T718" i="25"/>
  <c r="T717" i="25"/>
  <c r="T716" i="25"/>
  <c r="T715" i="25"/>
  <c r="T714" i="25"/>
  <c r="T713" i="25"/>
  <c r="T712" i="25"/>
  <c r="T711" i="25"/>
  <c r="T710" i="25"/>
  <c r="T709" i="25"/>
  <c r="T708" i="25"/>
  <c r="T707" i="25"/>
  <c r="T706" i="25"/>
  <c r="T705" i="25"/>
  <c r="T704" i="25"/>
  <c r="T703" i="25"/>
  <c r="T702" i="25"/>
  <c r="T701" i="25"/>
  <c r="T700" i="25"/>
  <c r="T699" i="25"/>
  <c r="T698" i="25"/>
  <c r="T697" i="25"/>
  <c r="T696" i="25"/>
  <c r="T695" i="25"/>
  <c r="T694" i="25"/>
  <c r="T693" i="25"/>
  <c r="T692" i="25"/>
  <c r="T691" i="25"/>
  <c r="T690" i="25"/>
  <c r="T689" i="25"/>
  <c r="T688" i="25"/>
  <c r="T687" i="25"/>
  <c r="T686" i="25"/>
  <c r="T685" i="25"/>
  <c r="T684" i="25"/>
  <c r="T683" i="25"/>
  <c r="T682" i="25"/>
  <c r="AO26" i="25" s="1"/>
  <c r="T681" i="25"/>
  <c r="T680" i="25"/>
  <c r="T679" i="25"/>
  <c r="T678" i="25"/>
  <c r="AO29" i="25" s="1"/>
  <c r="T677" i="25"/>
  <c r="T676" i="25"/>
  <c r="T675" i="25"/>
  <c r="T674" i="25"/>
  <c r="T673" i="25"/>
  <c r="T672" i="25"/>
  <c r="T671" i="25"/>
  <c r="T670" i="25"/>
  <c r="T669" i="25"/>
  <c r="T668" i="25"/>
  <c r="T667" i="25"/>
  <c r="T666" i="25"/>
  <c r="T665" i="25"/>
  <c r="T664" i="25"/>
  <c r="T663" i="25"/>
  <c r="T662" i="25"/>
  <c r="T661" i="25"/>
  <c r="T660" i="25"/>
  <c r="T659" i="25"/>
  <c r="T658" i="25"/>
  <c r="T657" i="25"/>
  <c r="T656" i="25"/>
  <c r="T655" i="25"/>
  <c r="T654" i="25"/>
  <c r="T653" i="25"/>
  <c r="AX31" i="25" s="1"/>
  <c r="T652" i="25"/>
  <c r="AX30" i="25" s="1"/>
  <c r="T651" i="25"/>
  <c r="T650" i="25"/>
  <c r="T649" i="25"/>
  <c r="T648" i="25"/>
  <c r="T647" i="25"/>
  <c r="T646" i="25"/>
  <c r="T645" i="25"/>
  <c r="T644" i="25"/>
  <c r="T643" i="25"/>
  <c r="AO24" i="25" s="1"/>
  <c r="T642" i="25"/>
  <c r="AO23" i="25" s="1"/>
  <c r="T641" i="25"/>
  <c r="T640" i="25"/>
  <c r="T639" i="25"/>
  <c r="T638" i="25"/>
  <c r="T637" i="25"/>
  <c r="T636" i="25"/>
  <c r="T635" i="25"/>
  <c r="T634" i="25"/>
  <c r="AO21" i="25" s="1"/>
  <c r="T633" i="25"/>
  <c r="AO20" i="25" s="1"/>
  <c r="T632" i="25"/>
  <c r="T631" i="25"/>
  <c r="T630" i="25"/>
  <c r="T629" i="25"/>
  <c r="T628" i="25"/>
  <c r="T627" i="25"/>
  <c r="T626" i="25"/>
  <c r="T625" i="25"/>
  <c r="T624" i="25"/>
  <c r="T623" i="25"/>
  <c r="T622" i="25"/>
  <c r="T621" i="25"/>
  <c r="T620" i="25"/>
  <c r="T619" i="25"/>
  <c r="T618" i="25"/>
  <c r="T617" i="25"/>
  <c r="T616" i="25"/>
  <c r="T615" i="25"/>
  <c r="T614" i="25"/>
  <c r="T613" i="25"/>
  <c r="T612" i="25"/>
  <c r="T611" i="25"/>
  <c r="T610" i="25"/>
  <c r="T609" i="25"/>
  <c r="T608" i="25"/>
  <c r="T607" i="25"/>
  <c r="T606" i="25"/>
  <c r="T605" i="25"/>
  <c r="T604" i="25"/>
  <c r="T603" i="25"/>
  <c r="T602" i="25"/>
  <c r="T601" i="25"/>
  <c r="T600" i="25"/>
  <c r="T599" i="25"/>
  <c r="T598" i="25"/>
  <c r="T597" i="25"/>
  <c r="T596" i="25"/>
  <c r="T595" i="25"/>
  <c r="T594" i="25"/>
  <c r="T593" i="25"/>
  <c r="T592" i="25"/>
  <c r="T591" i="25"/>
  <c r="T590" i="25"/>
  <c r="T589" i="25"/>
  <c r="T588" i="25"/>
  <c r="T587" i="25"/>
  <c r="T586" i="25"/>
  <c r="T585" i="25"/>
  <c r="T584" i="25"/>
  <c r="T583" i="25"/>
  <c r="T582" i="25"/>
  <c r="T581" i="25"/>
  <c r="T580" i="25"/>
  <c r="T579" i="25"/>
  <c r="T578" i="25"/>
  <c r="T577" i="25"/>
  <c r="T576" i="25"/>
  <c r="T575" i="25"/>
  <c r="T574" i="25"/>
  <c r="T573" i="25"/>
  <c r="T572" i="25"/>
  <c r="T571" i="25"/>
  <c r="T570" i="25"/>
  <c r="T569" i="25"/>
  <c r="T568" i="25"/>
  <c r="T567" i="25"/>
  <c r="T566" i="25"/>
  <c r="T565" i="25"/>
  <c r="T564" i="25"/>
  <c r="T563" i="25"/>
  <c r="T562" i="25"/>
  <c r="T561" i="25"/>
  <c r="T560" i="25"/>
  <c r="T559" i="25"/>
  <c r="T558" i="25"/>
  <c r="T557" i="25"/>
  <c r="T556" i="25"/>
  <c r="T555" i="25"/>
  <c r="T554" i="25"/>
  <c r="T553" i="25"/>
  <c r="T552" i="25"/>
  <c r="T551" i="25"/>
  <c r="T550" i="25"/>
  <c r="T549" i="25"/>
  <c r="T548" i="25"/>
  <c r="T547" i="25"/>
  <c r="T546" i="25"/>
  <c r="T545" i="25"/>
  <c r="T544" i="25"/>
  <c r="T543" i="25"/>
  <c r="T542" i="25"/>
  <c r="T541" i="25"/>
  <c r="T540" i="25"/>
  <c r="T539" i="25"/>
  <c r="T538" i="25"/>
  <c r="T537" i="25"/>
  <c r="T536" i="25"/>
  <c r="T535" i="25"/>
  <c r="T534" i="25"/>
  <c r="T533" i="25"/>
  <c r="T532" i="25"/>
  <c r="T531" i="25"/>
  <c r="T530" i="25"/>
  <c r="T529" i="25"/>
  <c r="T528" i="25"/>
  <c r="T527" i="25"/>
  <c r="T526" i="25"/>
  <c r="T525" i="25"/>
  <c r="T524" i="25"/>
  <c r="T523" i="25"/>
  <c r="T522" i="25"/>
  <c r="T521" i="25"/>
  <c r="T520" i="25"/>
  <c r="T519" i="25"/>
  <c r="T518" i="25"/>
  <c r="T517" i="25"/>
  <c r="T516" i="25"/>
  <c r="T515" i="25"/>
  <c r="T514" i="25"/>
  <c r="T513" i="25"/>
  <c r="T512" i="25"/>
  <c r="T511" i="25"/>
  <c r="T510" i="25"/>
  <c r="T509" i="25"/>
  <c r="T508" i="25"/>
  <c r="T507" i="25"/>
  <c r="T506" i="25"/>
  <c r="T505" i="25"/>
  <c r="T504" i="25"/>
  <c r="T503" i="25"/>
  <c r="T502" i="25"/>
  <c r="T501" i="25"/>
  <c r="T500" i="25"/>
  <c r="T499" i="25"/>
  <c r="T498" i="25"/>
  <c r="T497" i="25"/>
  <c r="T496" i="25"/>
  <c r="T495" i="25"/>
  <c r="T494" i="25"/>
  <c r="T493" i="25"/>
  <c r="T492" i="25"/>
  <c r="T491" i="25"/>
  <c r="T490" i="25"/>
  <c r="T489" i="25"/>
  <c r="T488" i="25"/>
  <c r="T487" i="25"/>
  <c r="T486" i="25"/>
  <c r="T485" i="25"/>
  <c r="T484" i="25"/>
  <c r="T483" i="25"/>
  <c r="T482" i="25"/>
  <c r="T481" i="25"/>
  <c r="T480" i="25"/>
  <c r="T479" i="25"/>
  <c r="T478" i="25"/>
  <c r="T477" i="25"/>
  <c r="T476" i="25"/>
  <c r="T475" i="25"/>
  <c r="T474" i="25"/>
  <c r="T473" i="25"/>
  <c r="T472" i="25"/>
  <c r="T471" i="25"/>
  <c r="T470" i="25"/>
  <c r="T469" i="25"/>
  <c r="T468" i="25"/>
  <c r="T467" i="25"/>
  <c r="T466" i="25"/>
  <c r="T465" i="25"/>
  <c r="T464" i="25"/>
  <c r="T463" i="25"/>
  <c r="T462" i="25"/>
  <c r="T461" i="25"/>
  <c r="T460" i="25"/>
  <c r="T459" i="25"/>
  <c r="T458" i="25"/>
  <c r="T457" i="25"/>
  <c r="T456" i="25"/>
  <c r="T455" i="25"/>
  <c r="T454" i="25"/>
  <c r="T453" i="25"/>
  <c r="T452" i="25"/>
  <c r="T451" i="25"/>
  <c r="T450" i="25"/>
  <c r="T449" i="25"/>
  <c r="T448" i="25"/>
  <c r="T447" i="25"/>
  <c r="T446" i="25"/>
  <c r="T445" i="25"/>
  <c r="T444" i="25"/>
  <c r="T443" i="25"/>
  <c r="T442" i="25"/>
  <c r="T441" i="25"/>
  <c r="T440" i="25"/>
  <c r="T439" i="25"/>
  <c r="T438" i="25"/>
  <c r="T437" i="25"/>
  <c r="T436" i="25"/>
  <c r="T435" i="25"/>
  <c r="T434" i="25"/>
  <c r="T433" i="25"/>
  <c r="T432" i="25"/>
  <c r="T431" i="25"/>
  <c r="T430" i="25"/>
  <c r="T429" i="25"/>
  <c r="T428" i="25"/>
  <c r="T427" i="25"/>
  <c r="T426" i="25"/>
  <c r="T425" i="25"/>
  <c r="T424" i="25"/>
  <c r="T423" i="25"/>
  <c r="T422" i="25"/>
  <c r="T421" i="25"/>
  <c r="T420" i="25"/>
  <c r="T419" i="25"/>
  <c r="T418" i="25"/>
  <c r="T417" i="25"/>
  <c r="T416" i="25"/>
  <c r="T415" i="25"/>
  <c r="T414" i="25"/>
  <c r="T413" i="25"/>
  <c r="T412" i="25"/>
  <c r="T411" i="25"/>
  <c r="T410" i="25"/>
  <c r="T409" i="25"/>
  <c r="T408" i="25"/>
  <c r="T407" i="25"/>
  <c r="T406" i="25"/>
  <c r="T405" i="25"/>
  <c r="T404" i="25"/>
  <c r="T403" i="25"/>
  <c r="T402" i="25"/>
  <c r="T401" i="25"/>
  <c r="T400" i="25"/>
  <c r="T399" i="25"/>
  <c r="T398" i="25"/>
  <c r="T397" i="25"/>
  <c r="T396" i="25"/>
  <c r="T395" i="25"/>
  <c r="T394" i="25"/>
  <c r="T393" i="25"/>
  <c r="T392" i="25"/>
  <c r="T391" i="25"/>
  <c r="T390" i="25"/>
  <c r="T389" i="25"/>
  <c r="T388" i="25"/>
  <c r="T387" i="25"/>
  <c r="T386" i="25"/>
  <c r="T385" i="25"/>
  <c r="T384" i="25"/>
  <c r="T383" i="25"/>
  <c r="T382" i="25"/>
  <c r="T381" i="25"/>
  <c r="T380" i="25"/>
  <c r="T379" i="25"/>
  <c r="T378" i="25"/>
  <c r="T377" i="25"/>
  <c r="T376" i="25"/>
  <c r="T375" i="25"/>
  <c r="T374" i="25"/>
  <c r="T373" i="25"/>
  <c r="T372" i="25"/>
  <c r="T371" i="25"/>
  <c r="T370" i="25"/>
  <c r="T369" i="25"/>
  <c r="T368" i="25"/>
  <c r="T367" i="25"/>
  <c r="T366" i="25"/>
  <c r="T365" i="25"/>
  <c r="T364" i="25"/>
  <c r="T363" i="25"/>
  <c r="T362" i="25"/>
  <c r="T361" i="25"/>
  <c r="T360" i="25"/>
  <c r="T359" i="25"/>
  <c r="T358" i="25"/>
  <c r="T357" i="25"/>
  <c r="T356" i="25"/>
  <c r="T355" i="25"/>
  <c r="T354" i="25"/>
  <c r="T353" i="25"/>
  <c r="T352" i="25"/>
  <c r="T351" i="25"/>
  <c r="T350" i="25"/>
  <c r="T349" i="25"/>
  <c r="T348" i="25"/>
  <c r="T347" i="25"/>
  <c r="T346" i="25"/>
  <c r="T345" i="25"/>
  <c r="T344" i="25"/>
  <c r="T343" i="25"/>
  <c r="T342" i="25"/>
  <c r="T341" i="25"/>
  <c r="T340" i="25"/>
  <c r="T339" i="25"/>
  <c r="T338" i="25"/>
  <c r="T337" i="25"/>
  <c r="T336" i="25"/>
  <c r="T335" i="25"/>
  <c r="T334" i="25"/>
  <c r="T333" i="25"/>
  <c r="T332" i="25"/>
  <c r="T331" i="25"/>
  <c r="T330" i="25"/>
  <c r="T329" i="25"/>
  <c r="T328" i="25"/>
  <c r="T327" i="25"/>
  <c r="T326" i="25"/>
  <c r="T325" i="25"/>
  <c r="T324" i="25"/>
  <c r="T323" i="25"/>
  <c r="T322" i="25"/>
  <c r="T321" i="25"/>
  <c r="T320" i="25"/>
  <c r="T319" i="25"/>
  <c r="T318" i="25"/>
  <c r="T317" i="25"/>
  <c r="T316" i="25"/>
  <c r="T315" i="25"/>
  <c r="T314" i="25"/>
  <c r="T313" i="25"/>
  <c r="T312" i="25"/>
  <c r="T311" i="25"/>
  <c r="T310" i="25"/>
  <c r="T309" i="25"/>
  <c r="T308" i="25"/>
  <c r="T307" i="25"/>
  <c r="T306" i="25"/>
  <c r="T305" i="25"/>
  <c r="T304" i="25"/>
  <c r="T303" i="25"/>
  <c r="T302" i="25"/>
  <c r="T301" i="25"/>
  <c r="T300" i="25"/>
  <c r="T299" i="25"/>
  <c r="T298" i="25"/>
  <c r="T297" i="25"/>
  <c r="T296" i="25"/>
  <c r="T295" i="25"/>
  <c r="T294" i="25"/>
  <c r="T293" i="25"/>
  <c r="T292" i="25"/>
  <c r="T291" i="25"/>
  <c r="T290" i="25"/>
  <c r="T289" i="25"/>
  <c r="T288" i="25"/>
  <c r="T287" i="25"/>
  <c r="T286" i="25"/>
  <c r="T285" i="25"/>
  <c r="T284" i="25"/>
  <c r="T283" i="25"/>
  <c r="T282" i="25"/>
  <c r="T281" i="25"/>
  <c r="T280" i="25"/>
  <c r="T279" i="25"/>
  <c r="T278" i="25"/>
  <c r="T277" i="25"/>
  <c r="T276" i="25"/>
  <c r="T275" i="25"/>
  <c r="T274" i="25"/>
  <c r="T273" i="25"/>
  <c r="T272" i="25"/>
  <c r="T271" i="25"/>
  <c r="T270" i="25"/>
  <c r="T269" i="25"/>
  <c r="T268" i="25"/>
  <c r="T267" i="25"/>
  <c r="T266" i="25"/>
  <c r="T265" i="25"/>
  <c r="T264" i="25"/>
  <c r="T263" i="25"/>
  <c r="T262" i="25"/>
  <c r="T261" i="25"/>
  <c r="T260" i="25"/>
  <c r="T259" i="25"/>
  <c r="T258" i="25"/>
  <c r="T257" i="25"/>
  <c r="T256" i="25"/>
  <c r="T255" i="25"/>
  <c r="T254" i="25"/>
  <c r="T253" i="25"/>
  <c r="T252" i="25"/>
  <c r="T251" i="25"/>
  <c r="T250" i="25"/>
  <c r="T249" i="25"/>
  <c r="T248" i="25"/>
  <c r="T247" i="25"/>
  <c r="T246" i="25"/>
  <c r="T245" i="25"/>
  <c r="T244" i="25"/>
  <c r="T243" i="25"/>
  <c r="T242" i="25"/>
  <c r="T241" i="25"/>
  <c r="T240" i="25"/>
  <c r="T239" i="25"/>
  <c r="T238" i="25"/>
  <c r="T237" i="25"/>
  <c r="T236" i="25"/>
  <c r="T235" i="25"/>
  <c r="T234" i="25"/>
  <c r="T233" i="25"/>
  <c r="T232" i="25"/>
  <c r="T231" i="25"/>
  <c r="T230" i="25"/>
  <c r="T229" i="25"/>
  <c r="T228" i="25"/>
  <c r="T227" i="25"/>
  <c r="T226" i="25"/>
  <c r="T225" i="25"/>
  <c r="T224" i="25"/>
  <c r="T223" i="25"/>
  <c r="T222" i="25"/>
  <c r="T221" i="25"/>
  <c r="T220" i="25"/>
  <c r="T219" i="25"/>
  <c r="T218" i="25"/>
  <c r="T217" i="25"/>
  <c r="T216" i="25"/>
  <c r="T215" i="25"/>
  <c r="T214" i="25"/>
  <c r="T213" i="25"/>
  <c r="T212" i="25"/>
  <c r="T211" i="25"/>
  <c r="T210" i="25"/>
  <c r="T209" i="25"/>
  <c r="T208" i="25"/>
  <c r="T207" i="25"/>
  <c r="T206" i="25"/>
  <c r="T205" i="25"/>
  <c r="T204" i="25"/>
  <c r="T203" i="25"/>
  <c r="T202" i="25"/>
  <c r="T201" i="25"/>
  <c r="T200" i="25"/>
  <c r="T199" i="25"/>
  <c r="T198" i="25"/>
  <c r="T197" i="25"/>
  <c r="T196" i="25"/>
  <c r="T195" i="25"/>
  <c r="T194" i="25"/>
  <c r="T193" i="25"/>
  <c r="T192" i="25"/>
  <c r="T191" i="25"/>
  <c r="T190" i="25"/>
  <c r="T189" i="25"/>
  <c r="T188" i="25"/>
  <c r="T187" i="25"/>
  <c r="T186" i="25"/>
  <c r="T185" i="25"/>
  <c r="T184" i="25"/>
  <c r="T183" i="25"/>
  <c r="T182" i="25"/>
  <c r="T181" i="25"/>
  <c r="T180" i="25"/>
  <c r="T179" i="25"/>
  <c r="T178" i="25"/>
  <c r="T177" i="25"/>
  <c r="T176" i="25"/>
  <c r="T175" i="25"/>
  <c r="T174" i="25"/>
  <c r="T173" i="25"/>
  <c r="T172" i="25"/>
  <c r="T171" i="25"/>
  <c r="T170" i="25"/>
  <c r="T169" i="25"/>
  <c r="T168" i="25"/>
  <c r="T167" i="25"/>
  <c r="T166" i="25"/>
  <c r="T165" i="25"/>
  <c r="T164" i="25"/>
  <c r="T163" i="25"/>
  <c r="T162" i="25"/>
  <c r="T161" i="25"/>
  <c r="T160" i="25"/>
  <c r="T159" i="25"/>
  <c r="T158" i="25"/>
  <c r="T157" i="25"/>
  <c r="T156" i="25"/>
  <c r="T155" i="25"/>
  <c r="T154" i="25"/>
  <c r="T153" i="25"/>
  <c r="T152" i="25"/>
  <c r="T151" i="25"/>
  <c r="T150" i="25"/>
  <c r="T149" i="25"/>
  <c r="T148" i="25"/>
  <c r="T147" i="25"/>
  <c r="T146" i="25"/>
  <c r="T145" i="25"/>
  <c r="T144" i="25"/>
  <c r="T143" i="25"/>
  <c r="T142" i="25"/>
  <c r="T141" i="25"/>
  <c r="T140" i="25"/>
  <c r="T139" i="25"/>
  <c r="T138" i="25"/>
  <c r="T137" i="25"/>
  <c r="T136" i="25"/>
  <c r="T135" i="25"/>
  <c r="T134" i="25"/>
  <c r="T133" i="25"/>
  <c r="T132" i="25"/>
  <c r="T131" i="25"/>
  <c r="T130" i="25"/>
  <c r="T129" i="25"/>
  <c r="T128" i="25"/>
  <c r="T127" i="25"/>
  <c r="T126" i="25"/>
  <c r="T125" i="25"/>
  <c r="T124" i="25"/>
  <c r="T123" i="25"/>
  <c r="AF122" i="25"/>
  <c r="T122" i="25"/>
  <c r="AF121" i="25"/>
  <c r="T121" i="25"/>
  <c r="AF120" i="25"/>
  <c r="T120" i="25"/>
  <c r="AF119" i="25"/>
  <c r="T119" i="25"/>
  <c r="AF118" i="25"/>
  <c r="T118" i="25"/>
  <c r="AF117" i="25"/>
  <c r="T117" i="25"/>
  <c r="AF116" i="25"/>
  <c r="T116" i="25"/>
  <c r="AF115" i="25"/>
  <c r="T115" i="25"/>
  <c r="AF114" i="25"/>
  <c r="T114" i="25"/>
  <c r="AF113" i="25"/>
  <c r="T113" i="25"/>
  <c r="AF112" i="25"/>
  <c r="T112" i="25"/>
  <c r="AF111" i="25"/>
  <c r="T111" i="25"/>
  <c r="AF110" i="25"/>
  <c r="T110" i="25"/>
  <c r="AF109" i="25"/>
  <c r="T109" i="25"/>
  <c r="AF108" i="25"/>
  <c r="T108" i="25"/>
  <c r="AF107" i="25"/>
  <c r="T107" i="25"/>
  <c r="AF106" i="25"/>
  <c r="T106" i="25"/>
  <c r="AF105" i="25"/>
  <c r="T105" i="25"/>
  <c r="AF104" i="25"/>
  <c r="T104" i="25"/>
  <c r="AF103" i="25"/>
  <c r="T103" i="25"/>
  <c r="AF102" i="25"/>
  <c r="T102" i="25"/>
  <c r="AF101" i="25"/>
  <c r="T101" i="25"/>
  <c r="AF100" i="25"/>
  <c r="T100" i="25"/>
  <c r="AF99" i="25"/>
  <c r="T99" i="25"/>
  <c r="AF98" i="25"/>
  <c r="T98" i="25"/>
  <c r="AF97" i="25"/>
  <c r="T97" i="25"/>
  <c r="AF96" i="25"/>
  <c r="T96" i="25"/>
  <c r="AF95" i="25"/>
  <c r="T95" i="25"/>
  <c r="AF94" i="25"/>
  <c r="T94" i="25"/>
  <c r="AF93" i="25"/>
  <c r="T93" i="25"/>
  <c r="AF92" i="25"/>
  <c r="T92" i="25"/>
  <c r="AF91" i="25"/>
  <c r="T91" i="25"/>
  <c r="AF90" i="25"/>
  <c r="T90" i="25"/>
  <c r="CA89" i="25"/>
  <c r="AF89" i="25"/>
  <c r="T89" i="25"/>
  <c r="AF88" i="25"/>
  <c r="T88" i="25"/>
  <c r="AF87" i="25"/>
  <c r="T87" i="25"/>
  <c r="AF86" i="25"/>
  <c r="T86" i="25"/>
  <c r="AF85" i="25"/>
  <c r="T85" i="25"/>
  <c r="AF84" i="25"/>
  <c r="T84" i="25"/>
  <c r="AF83" i="25"/>
  <c r="T83" i="25"/>
  <c r="AF82" i="25"/>
  <c r="T82" i="25"/>
  <c r="AF81" i="25"/>
  <c r="T81" i="25"/>
  <c r="AF80" i="25"/>
  <c r="T80" i="25"/>
  <c r="AF79" i="25"/>
  <c r="T79" i="25"/>
  <c r="AF78" i="25"/>
  <c r="T78" i="25"/>
  <c r="AF77" i="25"/>
  <c r="T77" i="25"/>
  <c r="AF76" i="25"/>
  <c r="T76" i="25"/>
  <c r="AF75" i="25"/>
  <c r="T75" i="25"/>
  <c r="AF74" i="25"/>
  <c r="T74" i="25"/>
  <c r="AF73" i="25"/>
  <c r="T73" i="25"/>
  <c r="AF72" i="25"/>
  <c r="T72" i="25"/>
  <c r="BH71" i="25"/>
  <c r="BG71" i="25"/>
  <c r="BI71" i="25" s="1"/>
  <c r="AF71" i="25"/>
  <c r="T71" i="25"/>
  <c r="CB70" i="25"/>
  <c r="BH70" i="25"/>
  <c r="BG70" i="25"/>
  <c r="BI70" i="25" s="1"/>
  <c r="AF70" i="25"/>
  <c r="T70" i="25"/>
  <c r="CB69" i="25"/>
  <c r="AF69" i="25"/>
  <c r="T69" i="25"/>
  <c r="CB68" i="25"/>
  <c r="AF68" i="25"/>
  <c r="T68" i="25"/>
  <c r="CB67" i="25"/>
  <c r="AF67" i="25"/>
  <c r="T67" i="25"/>
  <c r="CB66" i="25"/>
  <c r="AF66" i="25"/>
  <c r="AB66" i="25"/>
  <c r="T66" i="25"/>
  <c r="CB65" i="25"/>
  <c r="AF65" i="25"/>
  <c r="AB65" i="25"/>
  <c r="T65" i="25"/>
  <c r="CB64" i="25"/>
  <c r="AF64" i="25"/>
  <c r="AB64" i="25"/>
  <c r="T64" i="25"/>
  <c r="CB63" i="25"/>
  <c r="AF63" i="25"/>
  <c r="AB63" i="25"/>
  <c r="T63" i="25"/>
  <c r="CB62" i="25"/>
  <c r="AF62" i="25"/>
  <c r="AB62" i="25"/>
  <c r="T62" i="25"/>
  <c r="CB61" i="25"/>
  <c r="AF61" i="25"/>
  <c r="AB61" i="25"/>
  <c r="T61" i="25"/>
  <c r="CB60" i="25"/>
  <c r="AF60" i="25"/>
  <c r="AB60" i="25"/>
  <c r="T60" i="25"/>
  <c r="CB59" i="25"/>
  <c r="AF59" i="25"/>
  <c r="AB59" i="25"/>
  <c r="T59" i="25"/>
  <c r="CB58" i="25"/>
  <c r="AF58" i="25"/>
  <c r="AB58" i="25"/>
  <c r="T58" i="25"/>
  <c r="CB57" i="25"/>
  <c r="AF57" i="25"/>
  <c r="AB57" i="25"/>
  <c r="T57" i="25"/>
  <c r="CB56" i="25"/>
  <c r="AF56" i="25"/>
  <c r="AB56" i="25"/>
  <c r="T56" i="25"/>
  <c r="CB55" i="25"/>
  <c r="AF55" i="25"/>
  <c r="AB55" i="25"/>
  <c r="T55" i="25"/>
  <c r="CB54" i="25"/>
  <c r="AF54" i="25"/>
  <c r="AB54" i="25"/>
  <c r="T54" i="25"/>
  <c r="CB53" i="25"/>
  <c r="AF53" i="25"/>
  <c r="AB53" i="25"/>
  <c r="T53" i="25"/>
  <c r="CB52" i="25"/>
  <c r="AF52" i="25"/>
  <c r="AB52" i="25"/>
  <c r="T52" i="25"/>
  <c r="CB51" i="25"/>
  <c r="AF51" i="25"/>
  <c r="AB51" i="25"/>
  <c r="T51" i="25"/>
  <c r="CB50" i="25"/>
  <c r="AF50" i="25"/>
  <c r="AB50" i="25"/>
  <c r="T50" i="25"/>
  <c r="CB49" i="25"/>
  <c r="AF49" i="25"/>
  <c r="AB49" i="25"/>
  <c r="T49" i="25"/>
  <c r="CB48" i="25"/>
  <c r="AF48" i="25"/>
  <c r="AB48" i="25"/>
  <c r="T48" i="25"/>
  <c r="CB47" i="25"/>
  <c r="AF47" i="25"/>
  <c r="AB47" i="25"/>
  <c r="T47" i="25"/>
  <c r="CB46" i="25"/>
  <c r="AF46" i="25"/>
  <c r="AB46" i="25"/>
  <c r="T46" i="25"/>
  <c r="CB45" i="25"/>
  <c r="AF45" i="25"/>
  <c r="AB45" i="25"/>
  <c r="T45" i="25"/>
  <c r="CB44" i="25"/>
  <c r="AF44" i="25"/>
  <c r="AB44" i="25"/>
  <c r="T44" i="25"/>
  <c r="CB43" i="25"/>
  <c r="AF43" i="25"/>
  <c r="AB43" i="25"/>
  <c r="T43" i="25"/>
  <c r="CB42" i="25"/>
  <c r="AF42" i="25"/>
  <c r="AB42" i="25"/>
  <c r="T42" i="25"/>
  <c r="CB41" i="25"/>
  <c r="AF41" i="25"/>
  <c r="AB41" i="25"/>
  <c r="T41" i="25"/>
  <c r="CB40" i="25"/>
  <c r="AF40" i="25"/>
  <c r="AB40" i="25"/>
  <c r="T40" i="25"/>
  <c r="CB39" i="25"/>
  <c r="AF39" i="25"/>
  <c r="AB39" i="25"/>
  <c r="T39" i="25"/>
  <c r="CB38" i="25"/>
  <c r="AF38" i="25"/>
  <c r="AB38" i="25"/>
  <c r="T38" i="25"/>
  <c r="CB37" i="25"/>
  <c r="AF37" i="25"/>
  <c r="AB37" i="25"/>
  <c r="T37" i="25"/>
  <c r="CB36" i="25"/>
  <c r="AF36" i="25"/>
  <c r="AB36" i="25"/>
  <c r="T36" i="25"/>
  <c r="CB35" i="25"/>
  <c r="AF35" i="25"/>
  <c r="AB35" i="25"/>
  <c r="T35" i="25"/>
  <c r="CB34" i="25"/>
  <c r="AF34" i="25"/>
  <c r="AB34" i="25"/>
  <c r="T34" i="25"/>
  <c r="CB33" i="25"/>
  <c r="AX33" i="25"/>
  <c r="AF33" i="25"/>
  <c r="AB33" i="25"/>
  <c r="T33" i="25"/>
  <c r="CB32" i="25"/>
  <c r="BS32" i="25"/>
  <c r="AX32" i="25"/>
  <c r="AF32" i="25"/>
  <c r="AB32" i="25"/>
  <c r="T32" i="25"/>
  <c r="CB31" i="25"/>
  <c r="BS31" i="25"/>
  <c r="AO31" i="25"/>
  <c r="AF31" i="25"/>
  <c r="AB31" i="25"/>
  <c r="T31" i="25"/>
  <c r="CB30" i="25"/>
  <c r="BS30" i="25"/>
  <c r="AO30" i="25"/>
  <c r="AF30" i="25"/>
  <c r="AB30" i="25"/>
  <c r="T30" i="25"/>
  <c r="CB29" i="25"/>
  <c r="BS29" i="25"/>
  <c r="AX29" i="25"/>
  <c r="AF29" i="25"/>
  <c r="AB29" i="25"/>
  <c r="T29" i="25"/>
  <c r="CB28" i="25"/>
  <c r="BS28" i="25"/>
  <c r="AX28" i="25"/>
  <c r="AO28" i="25"/>
  <c r="AF28" i="25"/>
  <c r="AB28" i="25"/>
  <c r="T28" i="25"/>
  <c r="CB27" i="25"/>
  <c r="BS27" i="25"/>
  <c r="AX27" i="25"/>
  <c r="AO27" i="25"/>
  <c r="AF27" i="25"/>
  <c r="AB27" i="25"/>
  <c r="T27" i="25"/>
  <c r="BS26" i="25"/>
  <c r="AX26" i="25"/>
  <c r="AF26" i="25"/>
  <c r="AB26" i="25"/>
  <c r="T26" i="25"/>
  <c r="BS25" i="25"/>
  <c r="AX25" i="25"/>
  <c r="AO25" i="25"/>
  <c r="AF25" i="25"/>
  <c r="AB25" i="25"/>
  <c r="T25" i="25"/>
  <c r="BS24" i="25"/>
  <c r="AX24" i="25"/>
  <c r="AF24" i="25"/>
  <c r="AB24" i="25"/>
  <c r="T24" i="25"/>
  <c r="L24" i="25"/>
  <c r="K24" i="25"/>
  <c r="J24" i="25"/>
  <c r="BS23" i="25"/>
  <c r="AX23" i="25"/>
  <c r="AF23" i="25"/>
  <c r="AB23" i="25"/>
  <c r="T23" i="25"/>
  <c r="BS22" i="25"/>
  <c r="AX22" i="25"/>
  <c r="AO22" i="25"/>
  <c r="AF22" i="25"/>
  <c r="AB22" i="25"/>
  <c r="T22" i="25"/>
  <c r="BS21" i="25"/>
  <c r="AF21" i="25"/>
  <c r="AB21" i="25"/>
  <c r="T21" i="25"/>
  <c r="BS20" i="25"/>
  <c r="AF20" i="25"/>
  <c r="AB20" i="25"/>
  <c r="T20" i="25"/>
  <c r="BS19" i="25"/>
  <c r="AO19" i="25"/>
  <c r="AF19" i="25"/>
  <c r="AB19" i="25"/>
  <c r="T19" i="25"/>
  <c r="BS18" i="25"/>
  <c r="AO18" i="25"/>
  <c r="AF18" i="25"/>
  <c r="AB18" i="25"/>
  <c r="T18" i="25"/>
  <c r="BS17" i="25"/>
  <c r="AO17" i="25"/>
  <c r="AF17" i="25"/>
  <c r="AB17" i="25"/>
  <c r="T17" i="25"/>
  <c r="BS16" i="25"/>
  <c r="BA16" i="25"/>
  <c r="AF16" i="25"/>
  <c r="AB16" i="25"/>
  <c r="T16" i="25"/>
  <c r="BS15" i="25"/>
  <c r="BA15" i="25"/>
  <c r="AF15" i="25"/>
  <c r="AB15" i="25"/>
  <c r="T15" i="25"/>
  <c r="BS14" i="25"/>
  <c r="BA14" i="25"/>
  <c r="AF14" i="25"/>
  <c r="AB14" i="25"/>
  <c r="T14" i="25"/>
  <c r="BS13" i="25"/>
  <c r="BA13" i="25"/>
  <c r="AF13" i="25"/>
  <c r="AB13" i="25"/>
  <c r="T13" i="25"/>
  <c r="BS12" i="25"/>
  <c r="BA12" i="25"/>
  <c r="AF12" i="25"/>
  <c r="AB12" i="25"/>
  <c r="T12" i="25"/>
  <c r="BS11" i="25"/>
  <c r="BA11" i="25"/>
  <c r="AR11" i="25"/>
  <c r="AF11" i="25"/>
  <c r="AB11" i="25"/>
  <c r="T11" i="25"/>
  <c r="BS10" i="25"/>
  <c r="BA10" i="25"/>
  <c r="AR10" i="25"/>
  <c r="AF10" i="25"/>
  <c r="AB10" i="25"/>
  <c r="T10" i="25"/>
  <c r="BS9" i="25"/>
  <c r="BA9" i="25"/>
  <c r="AR9" i="25"/>
  <c r="AF9" i="25"/>
  <c r="AB9" i="25"/>
  <c r="T9" i="25"/>
  <c r="BS8" i="25"/>
  <c r="BA8" i="25"/>
  <c r="AR8" i="25"/>
  <c r="AF8" i="25"/>
  <c r="AB8" i="25"/>
  <c r="T8" i="25"/>
  <c r="BS7" i="25"/>
  <c r="BA7" i="25"/>
  <c r="AR7" i="25"/>
  <c r="AF7" i="25"/>
  <c r="AB7" i="25"/>
  <c r="T7" i="25"/>
  <c r="BS6" i="25"/>
  <c r="BA6" i="25"/>
  <c r="AR6" i="25"/>
  <c r="AF6" i="25"/>
  <c r="AB6" i="25"/>
  <c r="T6" i="25"/>
  <c r="BS5" i="25"/>
  <c r="BA5" i="25"/>
  <c r="AR5" i="25"/>
  <c r="AF5" i="25"/>
  <c r="AB5" i="25"/>
  <c r="T5" i="25"/>
  <c r="K6" i="25" l="1"/>
  <c r="BJ70" i="25"/>
  <c r="BJ71" i="25"/>
  <c r="K7" i="25"/>
  <c r="C29" i="4" a="1"/>
  <c r="C29" i="4" s="1"/>
  <c r="C39" i="4" a="1"/>
  <c r="C39" i="4" s="1"/>
  <c r="C5" i="4"/>
  <c r="E5" i="4" s="1"/>
  <c r="C4" i="4"/>
  <c r="B6" i="2" a="1"/>
  <c r="B6" i="2" s="1"/>
  <c r="D4" i="4" l="1" a="1"/>
  <c r="D4" i="4" s="1"/>
  <c r="A53" i="6"/>
  <c r="C53" i="6" s="1"/>
  <c r="B12" i="5" l="1"/>
  <c r="E12" i="5" s="1"/>
  <c r="C7" i="6"/>
  <c r="D7" i="6"/>
  <c r="E7" i="6" l="1"/>
  <c r="E44" i="4" l="1" a="1"/>
  <c r="E44" i="4" s="1"/>
  <c r="E45" i="4" a="1"/>
  <c r="E45" i="4" s="1"/>
  <c r="E46" i="4" a="1"/>
  <c r="E46" i="4" s="1"/>
  <c r="E47" i="4" a="1"/>
  <c r="E47" i="4" s="1"/>
  <c r="E48" i="4" a="1"/>
  <c r="E48" i="4" s="1"/>
  <c r="E49" i="4" a="1"/>
  <c r="E49" i="4" s="1"/>
  <c r="E50" i="4" a="1"/>
  <c r="E50" i="4" s="1"/>
  <c r="E51" i="4" a="1"/>
  <c r="E51" i="4" s="1"/>
  <c r="C57" i="6" l="1"/>
  <c r="C20" i="6" l="1"/>
  <c r="E20" i="6" s="1"/>
  <c r="C11" i="6"/>
  <c r="C12" i="6"/>
  <c r="C13" i="6"/>
  <c r="C14" i="6"/>
  <c r="C15" i="6"/>
  <c r="C16" i="6"/>
  <c r="C17" i="6"/>
  <c r="C18" i="6"/>
  <c r="C19" i="6"/>
  <c r="E19" i="6" s="1"/>
  <c r="C10" i="6"/>
  <c r="C45" i="4"/>
  <c r="F45" i="4" s="1"/>
  <c r="C46" i="4"/>
  <c r="F46" i="4" s="1"/>
  <c r="C47" i="4"/>
  <c r="F47" i="4" s="1"/>
  <c r="C48" i="4"/>
  <c r="F48" i="4" s="1"/>
  <c r="C49" i="4"/>
  <c r="F49" i="4" s="1"/>
  <c r="C50" i="4"/>
  <c r="F50" i="4" s="1"/>
  <c r="C51" i="4"/>
  <c r="F51" i="4" s="1"/>
  <c r="C44" i="4"/>
  <c r="F44" i="4" s="1"/>
  <c r="E16" i="6" l="1"/>
  <c r="E15" i="6"/>
  <c r="E14" i="6"/>
  <c r="E18" i="6"/>
  <c r="E13" i="6"/>
  <c r="E17" i="6"/>
  <c r="F52" i="4" l="1"/>
  <c r="G50" i="3" s="1"/>
  <c r="B16" i="5" l="1"/>
  <c r="A16" i="5" s="1" a="1"/>
  <c r="A16" i="5" s="1"/>
  <c r="C10" i="4"/>
  <c r="E10" i="4" s="1"/>
  <c r="C9" i="4"/>
  <c r="E9" i="4" s="1"/>
  <c r="C8" i="4"/>
  <c r="E8" i="4" s="1"/>
  <c r="C7" i="4"/>
  <c r="E7" i="4" s="1"/>
  <c r="C6" i="4"/>
  <c r="E6" i="4" s="1"/>
  <c r="C29" i="6" a="1"/>
  <c r="C29" i="6" s="1"/>
  <c r="D29" i="6" s="1"/>
  <c r="C34" i="4" a="1"/>
  <c r="C34" i="4" s="1"/>
  <c r="D34" i="4" s="1"/>
  <c r="D29" i="4"/>
  <c r="C28" i="4" a="1"/>
  <c r="C28" i="4" s="1"/>
  <c r="D28" i="4" s="1"/>
  <c r="C25" i="4" a="1"/>
  <c r="C25" i="4" s="1"/>
  <c r="D25" i="4" s="1"/>
  <c r="C24" i="4" a="1"/>
  <c r="C24" i="4" s="1"/>
  <c r="C26" i="4" s="1"/>
  <c r="D26" i="4" l="1"/>
  <c r="C27" i="4"/>
  <c r="D27" i="4" s="1"/>
  <c r="D24" i="4"/>
  <c r="C37" i="4"/>
  <c r="D37" i="4" s="1"/>
  <c r="C31" i="6"/>
  <c r="D31" i="6" s="1"/>
  <c r="C32" i="6"/>
  <c r="E4" i="4"/>
  <c r="D30" i="4" l="1"/>
  <c r="C44" i="6"/>
  <c r="D44" i="6" s="1"/>
  <c r="D32" i="6"/>
  <c r="E11" i="4"/>
  <c r="G47" i="3" s="1"/>
  <c r="G95" i="12" a="1"/>
  <c r="G95" i="12" s="1"/>
  <c r="H95" i="12" s="1"/>
  <c r="I95" i="12" s="1"/>
  <c r="C88" i="12" a="1"/>
  <c r="C88" i="12" s="1"/>
  <c r="C48" i="6" a="1"/>
  <c r="C48" i="6" s="1"/>
  <c r="D48" i="6" s="1"/>
  <c r="C47" i="6" a="1"/>
  <c r="C47" i="6" s="1"/>
  <c r="D47" i="6" s="1"/>
  <c r="C46" i="6" a="1"/>
  <c r="C46" i="6" s="1"/>
  <c r="D46" i="6" s="1"/>
  <c r="C45" i="6" a="1"/>
  <c r="C45" i="6" s="1"/>
  <c r="D45" i="6" s="1"/>
  <c r="C42" i="6" a="1"/>
  <c r="C42" i="6" s="1"/>
  <c r="D42" i="6" s="1"/>
  <c r="C41" i="6" a="1"/>
  <c r="C41" i="6" s="1"/>
  <c r="C36" i="6" a="1"/>
  <c r="C36" i="6" s="1"/>
  <c r="D36" i="6" s="1"/>
  <c r="C35" i="6" a="1"/>
  <c r="C35" i="6" s="1"/>
  <c r="D35" i="6" s="1"/>
  <c r="C34" i="6" a="1"/>
  <c r="C34" i="6" s="1"/>
  <c r="D34" i="6" s="1"/>
  <c r="C33" i="6" a="1"/>
  <c r="C33" i="6" s="1"/>
  <c r="D33" i="6" s="1"/>
  <c r="C30" i="6" a="1"/>
  <c r="C30" i="6" s="1"/>
  <c r="D30" i="6" s="1"/>
  <c r="C16" i="5"/>
  <c r="D39" i="4"/>
  <c r="C35" i="4" a="1"/>
  <c r="C35" i="4" s="1"/>
  <c r="D35" i="4" s="1"/>
  <c r="C38" i="4" a="1"/>
  <c r="C38" i="4" s="1"/>
  <c r="D38" i="4" s="1"/>
  <c r="B57" i="6" l="1" a="1"/>
  <c r="B57" i="6" s="1"/>
  <c r="D57" i="6" s="1"/>
  <c r="G58" i="3" s="1"/>
  <c r="D37" i="6"/>
  <c r="G55" i="3" s="1"/>
  <c r="C43" i="6"/>
  <c r="D43" i="6" s="1"/>
  <c r="D41" i="6"/>
  <c r="D53" i="6"/>
  <c r="C36" i="4"/>
  <c r="D36" i="4" s="1"/>
  <c r="D40" i="4" s="1"/>
  <c r="G49" i="3" s="1"/>
  <c r="E53" i="6" l="1"/>
  <c r="G57" i="3" s="1"/>
  <c r="B8" i="5"/>
  <c r="C20" i="5"/>
  <c r="D20" i="5" s="1"/>
  <c r="G52" i="3" s="1"/>
  <c r="C16" i="4"/>
  <c r="F16" i="4" s="1"/>
  <c r="C17" i="4"/>
  <c r="F17" i="4" s="1"/>
  <c r="C18" i="4"/>
  <c r="F18" i="4" s="1"/>
  <c r="G96" i="12" l="1"/>
  <c r="H96" i="12" s="1"/>
  <c r="I96" i="12" s="1"/>
  <c r="A3" i="3"/>
  <c r="D84" i="12" l="1"/>
  <c r="D83" i="12"/>
  <c r="D82" i="12"/>
  <c r="D81" i="12"/>
  <c r="D80" i="12"/>
  <c r="D79" i="12"/>
  <c r="D78" i="12"/>
  <c r="D77" i="12"/>
  <c r="D76" i="12"/>
  <c r="D75" i="12"/>
  <c r="C8" i="5" l="1"/>
  <c r="D8" i="5" s="1" a="1"/>
  <c r="D8" i="5" s="1"/>
  <c r="F105" i="11"/>
  <c r="F106" i="11"/>
  <c r="F107" i="11"/>
  <c r="F108" i="11"/>
  <c r="F109" i="11"/>
  <c r="F110" i="11"/>
  <c r="F111" i="11"/>
  <c r="F112" i="11"/>
  <c r="F113" i="11"/>
  <c r="F104"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43"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125" i="11"/>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35"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120" i="10"/>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2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116" i="9"/>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23"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116" i="8"/>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24"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117" i="13"/>
  <c r="K40" i="11"/>
  <c r="K38" i="10"/>
  <c r="K38" i="8"/>
  <c r="K38" i="13"/>
  <c r="K38" i="9"/>
  <c r="F22" i="12"/>
  <c r="F19" i="12"/>
  <c r="G16" i="12"/>
  <c r="F21" i="12" s="1"/>
  <c r="F16" i="12"/>
  <c r="F20" i="12" s="1"/>
  <c r="A13" i="12"/>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H495" i="11"/>
  <c r="G402" i="11"/>
  <c r="K333" i="11"/>
  <c r="E8" i="5" l="1"/>
  <c r="G51" i="3" s="1" a="1"/>
  <c r="G51" i="3" s="1"/>
  <c r="E10" i="6"/>
  <c r="E12" i="6"/>
  <c r="E11" i="6"/>
  <c r="G94" i="12" a="1"/>
  <c r="G94" i="12" s="1"/>
  <c r="H94" i="12" s="1"/>
  <c r="I94" i="12" s="1"/>
  <c r="I97" i="12" s="1"/>
  <c r="D16" i="5"/>
  <c r="K85" i="13"/>
  <c r="K86" i="13"/>
  <c r="K87" i="13"/>
  <c r="K88" i="13"/>
  <c r="K89" i="13"/>
  <c r="K90" i="13"/>
  <c r="K80" i="13"/>
  <c r="K81" i="13"/>
  <c r="K82" i="13"/>
  <c r="K83" i="13"/>
  <c r="K84"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49" i="13"/>
  <c r="K46" i="13"/>
  <c r="K45" i="13"/>
  <c r="K25" i="13"/>
  <c r="K18" i="13"/>
  <c r="K19" i="13"/>
  <c r="K20" i="13"/>
  <c r="K21" i="13"/>
  <c r="K22" i="13"/>
  <c r="K23" i="13"/>
  <c r="K24" i="13"/>
  <c r="K17" i="13"/>
  <c r="C15" i="4"/>
  <c r="F15" i="4" s="1"/>
  <c r="E21" i="6" l="1"/>
  <c r="G53" i="3" s="1" a="1"/>
  <c r="G53" i="3" s="1"/>
  <c r="E16" i="5"/>
  <c r="F16" i="5" s="1"/>
  <c r="F19" i="4"/>
  <c r="G48" i="3" s="1"/>
  <c r="D49" i="6" l="1"/>
  <c r="G56" i="3" l="1"/>
  <c r="G59" i="3" s="1"/>
  <c r="F50" i="3" s="1"/>
  <c r="F58" i="3" l="1"/>
  <c r="F47" i="3"/>
  <c r="F51" i="3"/>
  <c r="F59" i="3"/>
  <c r="F52" i="3"/>
  <c r="F57" i="3"/>
  <c r="F48" i="3"/>
  <c r="F54" i="3"/>
  <c r="F55" i="3"/>
  <c r="F53" i="3"/>
  <c r="F49" i="3"/>
  <c r="F56" i="3"/>
  <c r="D51" i="3" l="1"/>
  <c r="D53" i="3"/>
  <c r="D4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Bhargava Eadala</author>
    <author/>
    <author>Bramwell, Rebekah</author>
  </authors>
  <commentList>
    <comment ref="K4" authorId="0" shapeId="0" xr:uid="{8177A524-B31E-44AE-B0F2-B3085E36A14A}">
      <text>
        <r>
          <rPr>
            <b/>
            <sz val="9"/>
            <color indexed="81"/>
            <rFont val="Tahoma"/>
            <family val="2"/>
          </rPr>
          <t>Bhargava Eadala:</t>
        </r>
        <r>
          <rPr>
            <sz val="9"/>
            <color indexed="81"/>
            <rFont val="Tahoma"/>
            <family val="2"/>
          </rPr>
          <t xml:space="preserve">
(Purchase Year Value/2021 Value)</t>
        </r>
      </text>
    </comment>
    <comment ref="AG5" authorId="1" shapeId="0" xr:uid="{E547EA4D-D0F8-40F8-8A51-CB710A2778AE}">
      <text>
        <r>
          <rPr>
            <b/>
            <sz val="8"/>
            <rFont val="Tahoma"/>
            <family val="2"/>
          </rPr>
          <t>Fuel for piston-engined aircraft - a high octane petrol (also known as AVGAS).</t>
        </r>
      </text>
    </comment>
    <comment ref="AG9" authorId="1" shapeId="0" xr:uid="{C0D775B2-D3A1-4EF8-A8A6-B21C11D59175}">
      <text>
        <r>
          <rPr>
            <b/>
            <sz val="8"/>
            <rFont val="Tahoma"/>
            <family val="2"/>
          </rPr>
          <t>Fuel for turbo-prop aircraft and jets (also known as jet fuel). Similar to kerosene used as a heating fuel, but refined to a higher quality.</t>
        </r>
      </text>
    </comment>
    <comment ref="AG13" authorId="1" shapeId="0" xr:uid="{3DF58801-AD92-4934-880F-3FBD26499BCC}">
      <text>
        <r>
          <rPr>
            <b/>
            <sz val="8"/>
            <rFont val="Tahoma"/>
            <family val="2"/>
          </rPr>
          <t>Main purpose is for heating/lighting on a domestic scale (also known as kerosene).</t>
        </r>
      </text>
    </comment>
    <comment ref="AG21" authorId="1" shapeId="0" xr:uid="{35B991C7-8A3B-4A0B-AB21-CF357E3A02A4}">
      <text>
        <r>
          <rPr>
            <b/>
            <sz val="8"/>
            <rFont val="Tahoma"/>
            <family val="2"/>
          </rPr>
          <t>Compressed natural gas - a compressed version of the same natural gas you receive in the home.  Stored in cylinders for use as an alternative transport fuel.</t>
        </r>
      </text>
    </comment>
    <comment ref="AG25" authorId="1" shapeId="0" xr:uid="{5577A636-27D4-41FA-8317-80C3FED15198}">
      <text>
        <r>
          <rPr>
            <b/>
            <sz val="8"/>
            <rFont val="Tahoma"/>
            <family val="2"/>
          </rPr>
          <t>Coal used domestically.</t>
        </r>
      </text>
    </comment>
    <comment ref="AG28" authorId="1" shapeId="0" xr:uid="{5D064CC8-81A2-47C2-BA0C-9C49A56BB39B}">
      <text>
        <r>
          <rPr>
            <b/>
            <sz val="8"/>
            <rFont val="Tahoma"/>
            <family val="2"/>
          </rPr>
          <t>Coal used in power stations to generate electricity (only for coal produced in the UK).</t>
        </r>
      </text>
    </comment>
    <comment ref="AG31" authorId="1" shapeId="0" xr:uid="{ADDBDFB8-581E-4ACB-9339-CD3D2C9B8537}">
      <text>
        <r>
          <rPr>
            <b/>
            <sz val="8"/>
            <rFont val="Tahoma"/>
            <family val="2"/>
          </rPr>
          <t>Coal used in power stations to generate electricity.</t>
        </r>
      </text>
    </comment>
    <comment ref="AG34" authorId="1" shapeId="0" xr:uid="{047B7169-F35B-4B4D-AFD0-F94F6303A2F0}">
      <text>
        <r>
          <rPr>
            <b/>
            <sz val="8"/>
            <rFont val="Tahoma"/>
            <family val="2"/>
          </rPr>
          <t>Coal used in sources other than power stations and domestic use.</t>
        </r>
      </text>
    </comment>
    <comment ref="AG37" authorId="1" shapeId="0" xr:uid="{B002FCA0-80DD-4FAC-8614-9ED441F0A120}">
      <text>
        <r>
          <rPr>
            <b/>
            <sz val="8"/>
            <rFont val="Tahoma"/>
            <family val="2"/>
          </rPr>
          <t>Coke may be used as a heating fuel and as a reducing agent in a blast furnace.</t>
        </r>
      </text>
    </comment>
    <comment ref="AG40" authorId="1" shapeId="0" xr:uid="{C8BA258B-BCE0-4860-AC26-08103EAC8E71}">
      <text>
        <r>
          <rPr>
            <b/>
            <sz val="8"/>
            <rFont val="Tahoma"/>
            <family val="2"/>
          </rPr>
          <t>Diesel that has not been blended with biofuel (non-forecourt diesel).</t>
        </r>
      </text>
    </comment>
    <comment ref="AG44" authorId="1" shapeId="0" xr:uid="{1EF18E34-6A4F-4F17-8850-40C59ED14FA7}">
      <text>
        <r>
          <rPr>
            <b/>
            <sz val="8"/>
            <rFont val="Tahoma"/>
            <family val="2"/>
          </rPr>
          <t>Standard diesel bought from any local filling station (across the board forecourt fuel typically contains biofuel content).</t>
        </r>
      </text>
    </comment>
    <comment ref="AG48" authorId="1" shapeId="0" xr:uid="{5C454CB1-94EB-407F-943E-C21893C5A910}">
      <text>
        <r>
          <rPr>
            <b/>
            <sz val="8"/>
            <rFont val="Tahoma"/>
            <family val="2"/>
          </rPr>
          <t>Heavy oil used as fuel in furnaces and boilers of power stations, industry, industrial heating and in ships.</t>
        </r>
      </text>
    </comment>
    <comment ref="AG52" authorId="1" shapeId="0" xr:uid="{97604EF8-B188-4F01-AAF2-1EDF8EE50E63}">
      <text>
        <r>
          <rPr>
            <b/>
            <sz val="8"/>
            <rFont val="Tahoma"/>
            <family val="2"/>
          </rPr>
          <t>Medium oil used in diesel engines and heating systems (also known as red diesel).</t>
        </r>
      </text>
    </comment>
    <comment ref="AG56" authorId="1" shapeId="0" xr:uid="{D679CCE2-AB38-4B59-9720-67A4536BEB6C}">
      <text>
        <r>
          <rPr>
            <b/>
            <sz val="8"/>
            <rFont val="Tahoma"/>
            <family val="2"/>
          </rPr>
          <t>Liquefied natural gas - in a liquid state, this is the easiest way to transport gas in tankers (truck or ship). It can be used as an alternative transport fuel.</t>
        </r>
      </text>
    </comment>
    <comment ref="AG60" authorId="1" shapeId="0" xr:uid="{E3A03655-C6EA-4EEB-B08B-93F4414EB4E1}">
      <text>
        <r>
          <rPr>
            <b/>
            <sz val="8"/>
            <rFont val="Tahoma"/>
            <family val="2"/>
          </rPr>
          <t>Liquid petroleum gas - used to power cooking stoves or heaters off grid and fuel some vehicles (such as, fork-lift trucks/vans).</t>
        </r>
      </text>
    </comment>
    <comment ref="AG68" authorId="1" shapeId="0" xr:uid="{E567DDAC-ADF7-45EE-A8D5-C6B009971FBA}">
      <text>
        <r>
          <rPr>
            <b/>
            <sz val="8"/>
            <rFont val="Tahoma"/>
            <family val="2"/>
          </rPr>
          <t>Residual fuels are called 'Marine fuel oil'. Residual fuel or 'residuum' is the fraction that did not boil and is sometimes referred to as 'tar' or 'petroleum pitch'.</t>
        </r>
      </text>
    </comment>
    <comment ref="AG72" authorId="1" shapeId="0" xr:uid="{4A7F7A67-838B-442C-8FAB-7F6BD2618B86}">
      <text>
        <r>
          <rPr>
            <b/>
            <sz val="8"/>
            <rFont val="Tahoma"/>
            <family val="2"/>
          </rPr>
          <t>Distillate fuels are commonly called 'Marine gas oil'. Distillate fuel is composed of petroleum fractions of crude oil that are separated in a refinery by a boiling or 'distillation' process.</t>
        </r>
      </text>
    </comment>
    <comment ref="AG76" authorId="1" shapeId="0" xr:uid="{7DFA4D04-0AD0-437D-BAA2-BC6AC1167F8A}">
      <text>
        <r>
          <rPr>
            <b/>
            <sz val="8"/>
            <rFont val="Tahoma"/>
            <family val="2"/>
          </rPr>
          <t>A product of crude oil refining - often used as a solvent.</t>
        </r>
      </text>
    </comment>
    <comment ref="AG80" authorId="1" shapeId="0" xr:uid="{00DA566C-AF78-49C0-BC75-50108B6CE0C2}">
      <text>
        <r>
          <rPr>
            <b/>
            <sz val="8"/>
            <rFont val="Tahoma"/>
            <family val="2"/>
          </rPr>
          <t>Standard natural gas received through the gas mains grid network in the UK. Note - contains limited biogas content</t>
        </r>
      </text>
    </comment>
    <comment ref="AG84" authorId="2" shapeId="0" xr:uid="{730D7DAF-9F61-46E8-9CC0-1B36265345F5}">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AG88" authorId="1" shapeId="0" xr:uid="{FD6962E1-86D5-4EB7-9E91-0CD01CF35C72}">
      <text>
        <r>
          <rPr>
            <b/>
            <sz val="8"/>
            <rFont val="Tahoma"/>
            <family val="2"/>
          </rPr>
          <t>Consists mainly of ethane, plus other hydrocarbons, (excludes butane and propane).</t>
        </r>
      </text>
    </comment>
    <comment ref="AG92" authorId="1" shapeId="0" xr:uid="{CA1D3514-8860-4CB8-9EB3-E1DF4B37D482}">
      <text>
        <r>
          <rPr>
            <b/>
            <sz val="8"/>
            <rFont val="Tahoma"/>
            <family val="2"/>
          </rPr>
          <t>Petrol that has not been blended with biofuel (non-forecourt petrol).</t>
        </r>
      </text>
    </comment>
    <comment ref="AG96" authorId="1" shapeId="0" xr:uid="{85E7A203-84F2-4DE3-8459-D2AD1C277D31}">
      <text>
        <r>
          <rPr>
            <b/>
            <sz val="8"/>
            <rFont val="Tahoma"/>
            <family val="2"/>
          </rPr>
          <t>Standard petrol bought from any local filling station (across the board forecourt fuel typically contains biofuel content).</t>
        </r>
      </text>
    </comment>
    <comment ref="AG100" authorId="1" shapeId="0" xr:uid="{02885B42-C537-4697-AE76-87364461577D}">
      <text>
        <r>
          <rPr>
            <b/>
            <sz val="8"/>
            <rFont val="Tahoma"/>
            <family val="2"/>
          </rPr>
          <t>Normally used in cement manufacture and power plants.</t>
        </r>
      </text>
    </comment>
    <comment ref="AG103" authorId="1" shapeId="0" xr:uid="{3566BE5C-7DA3-43D6-BA1C-AFD3D4500102}">
      <text>
        <r>
          <rPr>
            <b/>
            <sz val="8"/>
            <rFont val="Tahoma"/>
            <family val="2"/>
          </rPr>
          <t>Waste oils meeting the 'distillate' oil definition contained in the 'Processed Fuel Oil Quality Protocol'.</t>
        </r>
      </text>
    </comment>
    <comment ref="AG107" authorId="1" shapeId="0" xr:uid="{2C88F460-6381-45F8-A9C9-6CF3BFE7E7CF}">
      <text>
        <r>
          <rPr>
            <b/>
            <sz val="8"/>
            <rFont val="Tahoma"/>
            <family val="2"/>
          </rPr>
          <t>Waste oils meeting the 'residual' oil definition contained in the 'Processed Fuel Oil Quality Protocol'.</t>
        </r>
      </text>
    </comment>
    <comment ref="AG119" authorId="1" shapeId="0" xr:uid="{EAC6F0C5-A16B-474B-961D-0DF3D5EF395A}">
      <text>
        <r>
          <rPr>
            <b/>
            <sz val="8"/>
            <rFont val="Tahoma"/>
            <family val="2"/>
          </rPr>
          <t>Recycled oils outside of the 'Processed Fuel Oil Quality Protocol' definitions.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<sst xmlns="http://schemas.openxmlformats.org/spreadsheetml/2006/main" count="8119" uniqueCount="2444">
  <si>
    <r>
      <t>Fuels used in Stationary Combustion.</t>
    </r>
    <r>
      <rPr>
        <sz val="12"/>
        <rFont val="Times New Roman"/>
        <family val="1"/>
      </rPr>
      <t> </t>
    </r>
  </si>
  <si>
    <t>Natural Gas </t>
  </si>
  <si>
    <t>Water </t>
  </si>
  <si>
    <t>Liquified Petroleum Gases (LPG)  </t>
  </si>
  <si>
    <t>Propane </t>
  </si>
  <si>
    <t>Wood and wood residual </t>
  </si>
  <si>
    <t>Biodiesel </t>
  </si>
  <si>
    <t>Gasoline </t>
  </si>
  <si>
    <t>Other oil </t>
  </si>
  <si>
    <r>
      <t>Inhaled Anesthetic Gases.</t>
    </r>
    <r>
      <rPr>
        <sz val="12"/>
        <rFont val="Times New Roman"/>
        <family val="1"/>
      </rPr>
      <t> </t>
    </r>
  </si>
  <si>
    <t>Desflurane </t>
  </si>
  <si>
    <t>Isoflurane </t>
  </si>
  <si>
    <t>Sevoflurane </t>
  </si>
  <si>
    <t>Nitrous Oxide </t>
  </si>
  <si>
    <r>
      <t>Vehicles used in mobile combustion, Business travel, Employee commuting. </t>
    </r>
    <r>
      <rPr>
        <sz val="12"/>
        <rFont val="Times New Roman"/>
        <family val="1"/>
      </rPr>
      <t> </t>
    </r>
  </si>
  <si>
    <t>Only miles are required. </t>
  </si>
  <si>
    <t>Passenger car </t>
  </si>
  <si>
    <t>Light duty truck or/ and SUV </t>
  </si>
  <si>
    <t>Motorcycle </t>
  </si>
  <si>
    <t>Bus </t>
  </si>
  <si>
    <t>Hybrid </t>
  </si>
  <si>
    <t>Electric vehicle </t>
  </si>
  <si>
    <t>Intercity rail </t>
  </si>
  <si>
    <t>Transit rail  </t>
  </si>
  <si>
    <t>Air travel </t>
  </si>
  <si>
    <t>Commuter rail </t>
  </si>
  <si>
    <r>
      <t>Equipment that leaks refrigerant gases.</t>
    </r>
    <r>
      <rPr>
        <sz val="11"/>
        <rFont val="Aptos"/>
        <family val="2"/>
      </rPr>
      <t> </t>
    </r>
  </si>
  <si>
    <t>Centralized equipment </t>
  </si>
  <si>
    <t>Extinguisher </t>
  </si>
  <si>
    <t>Freezers </t>
  </si>
  <si>
    <t>Vaccine freezer </t>
  </si>
  <si>
    <t>Mini and multi split </t>
  </si>
  <si>
    <t>Refrigerator </t>
  </si>
  <si>
    <t>Vaccine refrigerator </t>
  </si>
  <si>
    <t>Vending machine </t>
  </si>
  <si>
    <r>
      <t>Purchased Electricity and steam.</t>
    </r>
    <r>
      <rPr>
        <sz val="11"/>
        <rFont val="Aptos"/>
        <family val="2"/>
      </rPr>
      <t> </t>
    </r>
  </si>
  <si>
    <t>Electricity usage </t>
  </si>
  <si>
    <t>Square footage of the building </t>
  </si>
  <si>
    <t>Steam purchased </t>
  </si>
  <si>
    <r>
      <t>Purchased goods and services.</t>
    </r>
    <r>
      <rPr>
        <sz val="11"/>
        <rFont val="Aptos"/>
        <family val="2"/>
      </rPr>
      <t> </t>
    </r>
  </si>
  <si>
    <t>Do you have the individual category amount? If yes have their amount spent for the whole year or just use the total amount.  </t>
  </si>
  <si>
    <t>Clinic name</t>
  </si>
  <si>
    <t>Clinic state</t>
  </si>
  <si>
    <t>California</t>
  </si>
  <si>
    <t xml:space="preserve">Data year </t>
  </si>
  <si>
    <t>eGRID subregion name</t>
  </si>
  <si>
    <t>Full-time equivalent veterinarians</t>
  </si>
  <si>
    <t xml:space="preserve">Full-time equivalent other employees </t>
  </si>
  <si>
    <t>Square footage of clinic building</t>
  </si>
  <si>
    <t>Hours of operation in a week</t>
  </si>
  <si>
    <t>Type of veterinary clinic</t>
  </si>
  <si>
    <t>Total annual patient visits</t>
  </si>
  <si>
    <t>Scope 1 Emissions</t>
  </si>
  <si>
    <t xml:space="preserve">Step 1: Enter stationary combustion data </t>
  </si>
  <si>
    <t>Fuel Used</t>
  </si>
  <si>
    <t xml:space="preserve">Amount Consumed </t>
  </si>
  <si>
    <t>Conversions</t>
  </si>
  <si>
    <t>Emission Factor (KgCO2e/Unit)</t>
  </si>
  <si>
    <t>Total Emissions (MTCO2e)</t>
  </si>
  <si>
    <t>Natural Gas</t>
  </si>
  <si>
    <t>Therms</t>
  </si>
  <si>
    <t>Scf</t>
  </si>
  <si>
    <t>Natural Gas (therms)</t>
  </si>
  <si>
    <t>Liquified Petroleum Gases (LPG) (gallons)</t>
  </si>
  <si>
    <t>Propane (gallons)</t>
  </si>
  <si>
    <t>Wood and Wood Residual (short tons)</t>
  </si>
  <si>
    <t>Biodiesel (gallons)</t>
  </si>
  <si>
    <t>Gasoline (gallons)</t>
  </si>
  <si>
    <t>Total Emissions from Stationary Combustion</t>
  </si>
  <si>
    <t xml:space="preserve">Step 2: Enter anesthetic gas data </t>
  </si>
  <si>
    <t>Anesthetic Agent</t>
  </si>
  <si>
    <t>Amount of Gas (mLs) per year</t>
  </si>
  <si>
    <t>Amount of Gas used in (L)</t>
  </si>
  <si>
    <t xml:space="preserve">GWP (Global Warming Potential) </t>
  </si>
  <si>
    <t>Density</t>
  </si>
  <si>
    <t>Isoflurane</t>
  </si>
  <si>
    <t>Sevoflurane</t>
  </si>
  <si>
    <t>Nitrous Oxide</t>
  </si>
  <si>
    <t>Desflurane</t>
  </si>
  <si>
    <t>Total Emissions from Anesthesia</t>
  </si>
  <si>
    <t xml:space="preserve">Step 3: Enter mobile combustion data </t>
  </si>
  <si>
    <t>Mileage of clinic owned vehicles (Fleet)</t>
  </si>
  <si>
    <t>Vehicle Type</t>
  </si>
  <si>
    <t>Miles driven in a year</t>
  </si>
  <si>
    <t>Emission Factor (KgCO2/Miles)</t>
  </si>
  <si>
    <t>Total Emissions (MTC02e)</t>
  </si>
  <si>
    <t xml:space="preserve">Hybrid (50 miles/gallon) </t>
  </si>
  <si>
    <t xml:space="preserve">Electric Vehicle (4.0 miles/kWh) </t>
  </si>
  <si>
    <t>Motorcycle</t>
  </si>
  <si>
    <t>Bus (miles)</t>
  </si>
  <si>
    <t>Total Emissions from Fleet Vehicles</t>
  </si>
  <si>
    <t>Mileage Reimbursement (Grey Fleet)</t>
  </si>
  <si>
    <t>Passenger car</t>
  </si>
  <si>
    <t>Hybrid (50 miles/gallon)</t>
  </si>
  <si>
    <t xml:space="preserve">Motorcycle </t>
  </si>
  <si>
    <t xml:space="preserve">Bus </t>
  </si>
  <si>
    <t>Total Emissions from Grey Fleet Vehicles</t>
  </si>
  <si>
    <t>Step 4: Enter fugitive emissions data (if known)</t>
  </si>
  <si>
    <t>Equipment Type</t>
  </si>
  <si>
    <t>Quantity Recharged (lbs)</t>
  </si>
  <si>
    <t>Gas Type</t>
  </si>
  <si>
    <t>Global Warming Potential</t>
  </si>
  <si>
    <t>Centralized equipment</t>
  </si>
  <si>
    <t>Extinguisher</t>
  </si>
  <si>
    <t>Freezers</t>
  </si>
  <si>
    <t>Vaccine freezer</t>
  </si>
  <si>
    <t>Minisplit</t>
  </si>
  <si>
    <t>Multi split</t>
  </si>
  <si>
    <t>Refrigerators</t>
  </si>
  <si>
    <t>Vending Machine</t>
  </si>
  <si>
    <t>Total Fugitive Emissions</t>
  </si>
  <si>
    <t>Step 1: Choose electricity data type to activate appropriate data fields</t>
  </si>
  <si>
    <t>Electricity data type:</t>
  </si>
  <si>
    <t>Electricity Actual Data</t>
  </si>
  <si>
    <t>Step 2: Enter electricity data (where required/pink)</t>
  </si>
  <si>
    <t>Electricity consumed (KWh)</t>
  </si>
  <si>
    <t>Electricity consumed (MWh)</t>
  </si>
  <si>
    <t>eGRID/GRID Subregion name</t>
  </si>
  <si>
    <t>Emissions (MTCO2e)</t>
  </si>
  <si>
    <t>Known power content emission factor (lbsCO2/MWh)</t>
  </si>
  <si>
    <t>kWh/ Sqft</t>
  </si>
  <si>
    <t>Sq ft</t>
  </si>
  <si>
    <t>Total Annual Consumption (MWh)</t>
  </si>
  <si>
    <t>eGrid/Grid</t>
  </si>
  <si>
    <t>Step 3: Enter steam data (if applicable)</t>
  </si>
  <si>
    <t>Steam and Heat (mmBtu)</t>
  </si>
  <si>
    <t>Steam and Heat Emission Factor (Kg CO2/mmBtu)</t>
  </si>
  <si>
    <t>Emissions (KgCO2e)</t>
  </si>
  <si>
    <t>Step 1: Choose clinic expense table</t>
  </si>
  <si>
    <t>Expense data table type:</t>
  </si>
  <si>
    <t>Total Amount Spent</t>
  </si>
  <si>
    <t>Step 2: Enter clinic expenses (excluding salaries and wages)</t>
  </si>
  <si>
    <t>Expense classification</t>
  </si>
  <si>
    <t>Amount spent per year (USD)</t>
  </si>
  <si>
    <t>Purchased Inflation conversion Factor</t>
  </si>
  <si>
    <t>Hospital expenditure amount (excluding salaries and wages)</t>
  </si>
  <si>
    <t>Purchase conversion Factor</t>
  </si>
  <si>
    <t>EEIO Factor average (MTCO2e)</t>
  </si>
  <si>
    <t>General purchase/ service repair/contractors (building/general equipment)</t>
  </si>
  <si>
    <t>Medical/Surgery and lab supplies/services</t>
  </si>
  <si>
    <t>Pharmaceuticals</t>
  </si>
  <si>
    <t>Water and sanitation services</t>
  </si>
  <si>
    <t>Business/office and other supplies (Non medical)</t>
  </si>
  <si>
    <t>Pet food</t>
  </si>
  <si>
    <t>Other</t>
  </si>
  <si>
    <t>Total emissions from clinic expenses</t>
  </si>
  <si>
    <t>Amount spent (USD)</t>
  </si>
  <si>
    <t>Waste Expense</t>
  </si>
  <si>
    <t>Sharps</t>
  </si>
  <si>
    <t>General waste</t>
  </si>
  <si>
    <t>Recycled</t>
  </si>
  <si>
    <t>Emission Factor (KgCO2/Mile)</t>
  </si>
  <si>
    <t>Electric Vehicle (4.0 miles/kWh)</t>
  </si>
  <si>
    <t>Intercity Rail- National Average</t>
  </si>
  <si>
    <t>Transit Rail (Subway, Tram)</t>
  </si>
  <si>
    <t>Air Travel</t>
  </si>
  <si>
    <t>Total emissions from business travel</t>
  </si>
  <si>
    <t>Bus</t>
  </si>
  <si>
    <t>Commuter Rail</t>
  </si>
  <si>
    <t>Air Travel- Short haul (&lt;300 miles)</t>
  </si>
  <si>
    <t>Total emissions from employee commuting</t>
  </si>
  <si>
    <t>Average miles driven per patient visit</t>
  </si>
  <si>
    <t>Total patient miles driven per year</t>
  </si>
  <si>
    <t>Emission Factor</t>
  </si>
  <si>
    <t>Electricity Transmission and Distribution Losses</t>
  </si>
  <si>
    <t>Amount of Electricity consumed (KWh)</t>
  </si>
  <si>
    <t>Electricity Consumption</t>
  </si>
  <si>
    <t>Emission Factors for Greenhouse Gas Inventories</t>
  </si>
  <si>
    <t>Last Modified: 15 September 2021</t>
  </si>
  <si>
    <t>Red text indicates an update from the 2020 version of this document.</t>
  </si>
  <si>
    <r>
      <t>Typically, greenhouse gas emissions are reported in units of carbon dioxide equivalent (CO</t>
    </r>
    <r>
      <rPr>
        <vertAlign val="subscript"/>
        <sz val="10"/>
        <rFont val="Arial"/>
        <family val="2"/>
      </rPr>
      <t>2</t>
    </r>
    <r>
      <rPr>
        <sz val="10"/>
        <rFont val="Arial"/>
        <family val="2"/>
      </rPr>
      <t>e).  Gases are converted to CO</t>
    </r>
    <r>
      <rPr>
        <vertAlign val="subscript"/>
        <sz val="10"/>
        <rFont val="Arial"/>
        <family val="2"/>
      </rPr>
      <t>2</t>
    </r>
    <r>
      <rPr>
        <sz val="10"/>
        <rFont val="Arial"/>
        <family val="2"/>
      </rPr>
      <t>e by multiplying by their global warming potential (GWP).  The emission factors listed in this document have not been converted to CO</t>
    </r>
    <r>
      <rPr>
        <vertAlign val="subscript"/>
        <sz val="10"/>
        <rFont val="Arial"/>
        <family val="2"/>
      </rPr>
      <t>2</t>
    </r>
    <r>
      <rPr>
        <sz val="10"/>
        <rFont val="Arial"/>
        <family val="2"/>
      </rPr>
      <t xml:space="preserve">e.  To do so, multiply the emissions by the corresponding GWP listed in the table below.  </t>
    </r>
  </si>
  <si>
    <t>Gas</t>
  </si>
  <si>
    <t>100-Year GWP</t>
  </si>
  <si>
    <r>
      <t>CH</t>
    </r>
    <r>
      <rPr>
        <vertAlign val="subscript"/>
        <sz val="10"/>
        <rFont val="Arial"/>
        <family val="2"/>
      </rPr>
      <t>4</t>
    </r>
  </si>
  <si>
    <r>
      <t>N</t>
    </r>
    <r>
      <rPr>
        <vertAlign val="subscript"/>
        <sz val="10"/>
        <rFont val="Arial"/>
        <family val="2"/>
      </rPr>
      <t>2</t>
    </r>
    <r>
      <rPr>
        <sz val="10"/>
        <rFont val="Arial"/>
        <family val="2"/>
      </rPr>
      <t>O</t>
    </r>
  </si>
  <si>
    <r>
      <rPr>
        <b/>
        <sz val="9"/>
        <rFont val="Arial"/>
        <family val="2"/>
      </rPr>
      <t xml:space="preserve">Source: </t>
    </r>
    <r>
      <rPr>
        <sz val="9"/>
        <rFont val="Arial"/>
        <family val="2"/>
      </rPr>
      <t xml:space="preserve">Intergovernmental Panel on Climate Change (IPCC), Fourth Assessment
Report (AR4), 2007. See the source note to Table 11 for further explanation. </t>
    </r>
  </si>
  <si>
    <t>Table 1</t>
  </si>
  <si>
    <t xml:space="preserve">   Stationary Combustion</t>
  </si>
  <si>
    <t>Fuel Type</t>
  </si>
  <si>
    <t>Heat Content (HHV)</t>
  </si>
  <si>
    <r>
      <t>CO</t>
    </r>
    <r>
      <rPr>
        <b/>
        <vertAlign val="subscript"/>
        <sz val="10"/>
        <rFont val="Arial"/>
        <family val="2"/>
      </rPr>
      <t>2</t>
    </r>
    <r>
      <rPr>
        <b/>
        <sz val="10"/>
        <rFont val="Arial"/>
        <family val="2"/>
      </rPr>
      <t xml:space="preserve"> Factor</t>
    </r>
  </si>
  <si>
    <r>
      <t>CH</t>
    </r>
    <r>
      <rPr>
        <b/>
        <vertAlign val="subscript"/>
        <sz val="10"/>
        <rFont val="Arial"/>
        <family val="2"/>
      </rPr>
      <t>4</t>
    </r>
    <r>
      <rPr>
        <b/>
        <sz val="10"/>
        <rFont val="Arial"/>
        <family val="2"/>
      </rPr>
      <t xml:space="preserve"> Factor</t>
    </r>
  </si>
  <si>
    <r>
      <t>N</t>
    </r>
    <r>
      <rPr>
        <b/>
        <vertAlign val="subscript"/>
        <sz val="10"/>
        <rFont val="Arial"/>
        <family val="2"/>
      </rPr>
      <t>2</t>
    </r>
    <r>
      <rPr>
        <b/>
        <sz val="10"/>
        <rFont val="Arial"/>
        <family val="2"/>
      </rPr>
      <t>O Factor</t>
    </r>
  </si>
  <si>
    <t>mmBtu per short ton</t>
  </si>
  <si>
    <r>
      <t>kg CO</t>
    </r>
    <r>
      <rPr>
        <b/>
        <vertAlign val="subscript"/>
        <sz val="9"/>
        <rFont val="Arial"/>
        <family val="2"/>
      </rPr>
      <t>2</t>
    </r>
    <r>
      <rPr>
        <b/>
        <sz val="9"/>
        <rFont val="Arial"/>
        <family val="2"/>
      </rPr>
      <t xml:space="preserve"> per mmBtu</t>
    </r>
  </si>
  <si>
    <r>
      <t>g CH</t>
    </r>
    <r>
      <rPr>
        <b/>
        <vertAlign val="subscript"/>
        <sz val="9"/>
        <rFont val="Arial"/>
        <family val="2"/>
      </rPr>
      <t>4</t>
    </r>
    <r>
      <rPr>
        <b/>
        <sz val="9"/>
        <rFont val="Arial"/>
        <family val="2"/>
      </rPr>
      <t xml:space="preserve"> per mmBtu</t>
    </r>
  </si>
  <si>
    <r>
      <t>g N</t>
    </r>
    <r>
      <rPr>
        <b/>
        <vertAlign val="subscript"/>
        <sz val="9"/>
        <rFont val="Arial"/>
        <family val="2"/>
      </rPr>
      <t>2</t>
    </r>
    <r>
      <rPr>
        <b/>
        <sz val="9"/>
        <rFont val="Arial"/>
        <family val="2"/>
      </rPr>
      <t>O per mmBtu</t>
    </r>
  </si>
  <si>
    <r>
      <t>kg CO</t>
    </r>
    <r>
      <rPr>
        <b/>
        <vertAlign val="subscript"/>
        <sz val="9"/>
        <rFont val="Arial"/>
        <family val="2"/>
      </rPr>
      <t>2</t>
    </r>
    <r>
      <rPr>
        <b/>
        <sz val="9"/>
        <rFont val="Arial"/>
        <family val="2"/>
      </rPr>
      <t xml:space="preserve"> per short ton</t>
    </r>
  </si>
  <si>
    <r>
      <t>g CH</t>
    </r>
    <r>
      <rPr>
        <b/>
        <vertAlign val="subscript"/>
        <sz val="9"/>
        <rFont val="Arial"/>
        <family val="2"/>
      </rPr>
      <t>4</t>
    </r>
    <r>
      <rPr>
        <b/>
        <sz val="9"/>
        <rFont val="Arial"/>
        <family val="2"/>
      </rPr>
      <t xml:space="preserve"> per short ton</t>
    </r>
  </si>
  <si>
    <r>
      <t>g N</t>
    </r>
    <r>
      <rPr>
        <b/>
        <vertAlign val="subscript"/>
        <sz val="9"/>
        <rFont val="Arial"/>
        <family val="2"/>
      </rPr>
      <t>2</t>
    </r>
    <r>
      <rPr>
        <b/>
        <sz val="9"/>
        <rFont val="Arial"/>
        <family val="2"/>
      </rPr>
      <t>O per short ton</t>
    </r>
  </si>
  <si>
    <t>Coal and Coke</t>
  </si>
  <si>
    <t>Anthracite Coal</t>
  </si>
  <si>
    <t>Bituminous Coal</t>
  </si>
  <si>
    <t>Sub-bituminous Coal</t>
  </si>
  <si>
    <t>Lignite Coal</t>
  </si>
  <si>
    <t>Mixed (Commercial Sector)</t>
  </si>
  <si>
    <t>Mixed (Electric Power Sector)</t>
  </si>
  <si>
    <t>Mixed (Industrial Coking)</t>
  </si>
  <si>
    <t>Mixed (Industrial Sector)</t>
  </si>
  <si>
    <t>Coal Coke</t>
  </si>
  <si>
    <t>Other Fuels - Solid</t>
  </si>
  <si>
    <t>Municipal Solid Waste</t>
  </si>
  <si>
    <t>Petroleum Coke (Solid)</t>
  </si>
  <si>
    <t>Plastics</t>
  </si>
  <si>
    <t>Tires</t>
  </si>
  <si>
    <t>Biomass Fuels - Solid</t>
  </si>
  <si>
    <t>Agricultural Byproducts</t>
  </si>
  <si>
    <t>Peat</t>
  </si>
  <si>
    <t>Solid Byproducts</t>
  </si>
  <si>
    <t>Wood and Wood Residuals</t>
  </si>
  <si>
    <t>mmBtu per scf</t>
  </si>
  <si>
    <r>
      <t>kg CO</t>
    </r>
    <r>
      <rPr>
        <b/>
        <vertAlign val="subscript"/>
        <sz val="9"/>
        <rFont val="Arial"/>
        <family val="2"/>
      </rPr>
      <t>2</t>
    </r>
    <r>
      <rPr>
        <b/>
        <sz val="9"/>
        <rFont val="Arial"/>
        <family val="2"/>
      </rPr>
      <t xml:space="preserve"> per scf</t>
    </r>
  </si>
  <si>
    <r>
      <t>g CH</t>
    </r>
    <r>
      <rPr>
        <b/>
        <vertAlign val="subscript"/>
        <sz val="9"/>
        <rFont val="Arial"/>
        <family val="2"/>
      </rPr>
      <t>4</t>
    </r>
    <r>
      <rPr>
        <b/>
        <sz val="9"/>
        <rFont val="Arial"/>
        <family val="2"/>
      </rPr>
      <t xml:space="preserve"> per scf</t>
    </r>
  </si>
  <si>
    <r>
      <t>g N</t>
    </r>
    <r>
      <rPr>
        <b/>
        <vertAlign val="subscript"/>
        <sz val="9"/>
        <rFont val="Arial"/>
        <family val="2"/>
      </rPr>
      <t>2</t>
    </r>
    <r>
      <rPr>
        <b/>
        <sz val="9"/>
        <rFont val="Arial"/>
        <family val="2"/>
      </rPr>
      <t>O per scf</t>
    </r>
  </si>
  <si>
    <t>Other Fuels - Gaseous</t>
  </si>
  <si>
    <t>Blast Furnace Gas</t>
  </si>
  <si>
    <t>Coke Oven Gas</t>
  </si>
  <si>
    <t>Fuel Gas</t>
  </si>
  <si>
    <t>Propane Gas</t>
  </si>
  <si>
    <t>Biomass Fuels - Gaseous</t>
  </si>
  <si>
    <t>Landfill Gas</t>
  </si>
  <si>
    <t>Other Biomass Gases</t>
  </si>
  <si>
    <t>mmBtu per gallon</t>
  </si>
  <si>
    <r>
      <t>kg CO</t>
    </r>
    <r>
      <rPr>
        <b/>
        <vertAlign val="subscript"/>
        <sz val="9"/>
        <rFont val="Arial"/>
        <family val="2"/>
      </rPr>
      <t>2</t>
    </r>
    <r>
      <rPr>
        <b/>
        <sz val="9"/>
        <rFont val="Arial"/>
        <family val="2"/>
      </rPr>
      <t xml:space="preserve"> per gallon</t>
    </r>
  </si>
  <si>
    <r>
      <t>g CH</t>
    </r>
    <r>
      <rPr>
        <b/>
        <vertAlign val="subscript"/>
        <sz val="9"/>
        <rFont val="Arial"/>
        <family val="2"/>
      </rPr>
      <t>4</t>
    </r>
    <r>
      <rPr>
        <b/>
        <sz val="9"/>
        <rFont val="Arial"/>
        <family val="2"/>
      </rPr>
      <t xml:space="preserve"> per gallon</t>
    </r>
  </si>
  <si>
    <r>
      <t>g N</t>
    </r>
    <r>
      <rPr>
        <b/>
        <vertAlign val="subscript"/>
        <sz val="9"/>
        <rFont val="Arial"/>
        <family val="2"/>
      </rPr>
      <t>2</t>
    </r>
    <r>
      <rPr>
        <b/>
        <sz val="9"/>
        <rFont val="Arial"/>
        <family val="2"/>
      </rPr>
      <t>O per gallon</t>
    </r>
  </si>
  <si>
    <t>Petroleum Products</t>
  </si>
  <si>
    <t>Asphalt and Road Oil</t>
  </si>
  <si>
    <t>Aviation Gasoline</t>
  </si>
  <si>
    <t>Butane</t>
  </si>
  <si>
    <t>Butylene</t>
  </si>
  <si>
    <t>Crude Oil</t>
  </si>
  <si>
    <t>Distillate Fuel Oil No. 1</t>
  </si>
  <si>
    <t>Distillate Fuel Oil No. 2</t>
  </si>
  <si>
    <t>Distillate Fuel Oil No. 4</t>
  </si>
  <si>
    <t>Ethane</t>
  </si>
  <si>
    <t>Ethylene</t>
  </si>
  <si>
    <t>Heavy Gas Oils</t>
  </si>
  <si>
    <t>Isobutane</t>
  </si>
  <si>
    <t>Isobutylene</t>
  </si>
  <si>
    <t>Kerosene</t>
  </si>
  <si>
    <t>Kerosene-Type Jet Fuel</t>
  </si>
  <si>
    <t>Liquefied Petroleum Gases (LPG)</t>
  </si>
  <si>
    <t>Lubricants</t>
  </si>
  <si>
    <t>Motor Gasoline</t>
  </si>
  <si>
    <t>Naphtha (&lt;401 deg F)</t>
  </si>
  <si>
    <t>Natural Gasoline</t>
  </si>
  <si>
    <t>Other Oil (&gt;401 deg F)</t>
  </si>
  <si>
    <t>Pentanes Plus</t>
  </si>
  <si>
    <t>Petrochemical Feedstocks</t>
  </si>
  <si>
    <t>Propane</t>
  </si>
  <si>
    <t>Propylene</t>
  </si>
  <si>
    <t>Residual Fuel Oil No. 5</t>
  </si>
  <si>
    <t>Residual Fuel Oil No. 6</t>
  </si>
  <si>
    <t>Special Naphtha</t>
  </si>
  <si>
    <t>Unfinished Oils</t>
  </si>
  <si>
    <t>Used Oil</t>
  </si>
  <si>
    <t>Biomass Fuels - Liquid</t>
  </si>
  <si>
    <t>Biodiesel (100%)</t>
  </si>
  <si>
    <t>Ethanol (100%)</t>
  </si>
  <si>
    <t>Rendered Animal Fat</t>
  </si>
  <si>
    <t>Vegetable Oil</t>
  </si>
  <si>
    <t>Biomass Fuels - 
Kraft Pulping Liquor, by Wood Furnish</t>
  </si>
  <si>
    <t>North American Softwood</t>
  </si>
  <si>
    <t>North American Hardwood</t>
  </si>
  <si>
    <t>Bagasse</t>
  </si>
  <si>
    <t>Bamboo</t>
  </si>
  <si>
    <t>Straw</t>
  </si>
  <si>
    <t>Source:</t>
  </si>
  <si>
    <t xml:space="preserve">Federal Register EPA; 40 CFR Part 98; e-CFR, (see link below). Table C-1, Table C-2 (as amended at 81 FR 89252, Dec. 9, 2016), Table AA-1 (78 FR 71965, Nov. 29, 2013).  </t>
  </si>
  <si>
    <t>https://www.ecfr.gov/cgi-bin/text-idx?SID=ae265d7d6f98ec86fcd8640b9793a3f6&amp;mc=true&amp;node=pt40.23.98&amp;rgn=div5#ap40.23.98_19.1</t>
  </si>
  <si>
    <r>
      <rPr>
        <b/>
        <sz val="9"/>
        <rFont val="Arial"/>
        <family val="2"/>
      </rPr>
      <t>Note:</t>
    </r>
    <r>
      <rPr>
        <sz val="9"/>
        <rFont val="Arial"/>
        <family val="2"/>
      </rPr>
      <t xml:space="preserve"> Emission factors are per unit of heat content using higher heating values (HHV). If heat content is available from the fuel supplier, it is preferable to use that value. If not, default heat contents are provided.</t>
    </r>
  </si>
  <si>
    <t>Table 2</t>
  </si>
  <si>
    <r>
      <t xml:space="preserve">   Mobile Combustion CO</t>
    </r>
    <r>
      <rPr>
        <b/>
        <vertAlign val="subscript"/>
        <sz val="12"/>
        <rFont val="Arial"/>
        <family val="2"/>
      </rPr>
      <t>2</t>
    </r>
  </si>
  <si>
    <r>
      <t>kg CO</t>
    </r>
    <r>
      <rPr>
        <b/>
        <vertAlign val="subscript"/>
        <sz val="10"/>
        <rFont val="Arial"/>
        <family val="2"/>
      </rPr>
      <t>2</t>
    </r>
    <r>
      <rPr>
        <b/>
        <sz val="10"/>
        <rFont val="Arial"/>
        <family val="2"/>
      </rPr>
      <t xml:space="preserve"> per unit</t>
    </r>
  </si>
  <si>
    <t>Unit</t>
  </si>
  <si>
    <t>gallon</t>
  </si>
  <si>
    <t>Compressed Natural Gas (CNG)</t>
  </si>
  <si>
    <t>scf</t>
  </si>
  <si>
    <t>Diesel Fuel</t>
  </si>
  <si>
    <t>Liquefied Natural Gas (LNG)</t>
  </si>
  <si>
    <t>Residual Fuel Oil</t>
  </si>
  <si>
    <t xml:space="preserve">Federal Register EPA; 40 CFR Part 98; e-CFR, (see link below). Table C-1 (as amended at 81 FR 89252, Dec. 9, 2016).  </t>
  </si>
  <si>
    <r>
      <t>LNG:  The factor was developed based on the CO</t>
    </r>
    <r>
      <rPr>
        <vertAlign val="subscript"/>
        <sz val="9"/>
        <rFont val="Arial"/>
        <family val="2"/>
      </rPr>
      <t>2</t>
    </r>
    <r>
      <rPr>
        <sz val="9"/>
        <rFont val="Arial"/>
        <family val="2"/>
      </rPr>
      <t xml:space="preserve"> factor for Natural Gas factor and LNG fuel density from GREET1_2020.xlsx Model, Argonne National Laboratory.</t>
    </r>
  </si>
  <si>
    <t>Table 3</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</si>
  <si>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On-Road Gasoline Vehicles</t>
    </r>
  </si>
  <si>
    <t>Year</t>
  </si>
  <si>
    <r>
      <t>CH</t>
    </r>
    <r>
      <rPr>
        <b/>
        <vertAlign val="subscript"/>
        <sz val="10"/>
        <rFont val="Arial"/>
        <family val="2"/>
      </rPr>
      <t>4</t>
    </r>
    <r>
      <rPr>
        <b/>
        <sz val="10"/>
        <rFont val="Arial"/>
        <family val="2"/>
      </rPr>
      <t xml:space="preserve"> Factor 
(g / mile)</t>
    </r>
  </si>
  <si>
    <r>
      <t>N</t>
    </r>
    <r>
      <rPr>
        <b/>
        <vertAlign val="subscript"/>
        <sz val="10"/>
        <rFont val="Arial"/>
        <family val="2"/>
      </rPr>
      <t>2</t>
    </r>
    <r>
      <rPr>
        <b/>
        <sz val="10"/>
        <rFont val="Arial"/>
        <family val="2"/>
      </rPr>
      <t>O Factor 
(g / mile)</t>
    </r>
  </si>
  <si>
    <t>Gasoline Passenger Cars</t>
  </si>
  <si>
    <t>1973-74</t>
  </si>
  <si>
    <t>1976-77</t>
  </si>
  <si>
    <t>1978-79</t>
  </si>
  <si>
    <t>1984-93</t>
  </si>
  <si>
    <t>Gasoline Light-Duty Trucks</t>
  </si>
  <si>
    <t>(Vans, Pickup Trucks, SUVs)</t>
  </si>
  <si>
    <t>1977-78</t>
  </si>
  <si>
    <t>1979-80</t>
  </si>
  <si>
    <t>1987-93</t>
  </si>
  <si>
    <t>Gasoline Heavy-Duty Vehicles</t>
  </si>
  <si>
    <t>&lt;1981</t>
  </si>
  <si>
    <t>1982-84</t>
  </si>
  <si>
    <t>1985-86</t>
  </si>
  <si>
    <t>1988-1989</t>
  </si>
  <si>
    <t>1990-1995</t>
  </si>
  <si>
    <t>Gasoline Motorcycles</t>
  </si>
  <si>
    <t>1960-1995</t>
  </si>
  <si>
    <t>1996-2018</t>
  </si>
  <si>
    <r>
      <t xml:space="preserve">Source: </t>
    </r>
    <r>
      <rPr>
        <sz val="9"/>
        <rFont val="Arial"/>
        <family val="2"/>
      </rPr>
      <t>EPA (2020) Inventory of U.S. Greenhouse Gas Emissions and Sinks: 1990-2018. All values are calculated from Tables A-106 through A-110.</t>
    </r>
  </si>
  <si>
    <t>Table 4</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</si>
  <si>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On-Road Diesel and Alternative Fuel Vehicles</t>
    </r>
  </si>
  <si>
    <t>Vehicle Year</t>
  </si>
  <si>
    <r>
      <t>CH</t>
    </r>
    <r>
      <rPr>
        <b/>
        <vertAlign val="subscript"/>
        <sz val="10"/>
        <rFont val="Arial"/>
        <family val="2"/>
      </rPr>
      <t xml:space="preserve">4 </t>
    </r>
    <r>
      <rPr>
        <b/>
        <sz val="10"/>
        <rFont val="Arial"/>
        <family val="2"/>
      </rPr>
      <t>Factor 
(g / mile)</t>
    </r>
  </si>
  <si>
    <t>Passenger Cars</t>
  </si>
  <si>
    <t>Diesel</t>
  </si>
  <si>
    <t>1960-1982</t>
  </si>
  <si>
    <t>1983-1995</t>
  </si>
  <si>
    <t>1996-2006</t>
  </si>
  <si>
    <t>2007-2018</t>
  </si>
  <si>
    <t>Light-Duty Trucks</t>
  </si>
  <si>
    <t>Medium- and Heavy-Duty Vehicles</t>
  </si>
  <si>
    <t>1960-2006</t>
  </si>
  <si>
    <t>Light-Duty Cars</t>
  </si>
  <si>
    <t>Methanol</t>
  </si>
  <si>
    <t>Ethanol</t>
  </si>
  <si>
    <t>CNG</t>
  </si>
  <si>
    <t>LPG</t>
  </si>
  <si>
    <t>Biodiesel</t>
  </si>
  <si>
    <t>LNG</t>
  </si>
  <si>
    <t>Medium-Duty Trucks</t>
  </si>
  <si>
    <t>Heavy-Duty Trucks</t>
  </si>
  <si>
    <t>Buses</t>
  </si>
  <si>
    <r>
      <t xml:space="preserve">Source: </t>
    </r>
    <r>
      <rPr>
        <sz val="9"/>
        <rFont val="Arial"/>
        <family val="2"/>
      </rPr>
      <t>EPA (2020) Inventory of U.S. Greenhouse Gas Emissions and Sinks: 1990-2018. All values are calculated from Tables A-109 through A-112.</t>
    </r>
  </si>
  <si>
    <t>Table 5</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</si>
  <si>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Non-Road Vehicles</t>
    </r>
  </si>
  <si>
    <r>
      <t>CH</t>
    </r>
    <r>
      <rPr>
        <b/>
        <vertAlign val="subscript"/>
        <sz val="10"/>
        <rFont val="Arial"/>
        <family val="2"/>
      </rPr>
      <t xml:space="preserve">4 </t>
    </r>
    <r>
      <rPr>
        <b/>
        <sz val="10"/>
        <rFont val="Arial"/>
        <family val="2"/>
      </rPr>
      <t xml:space="preserve">Factor 
(g / gallon) </t>
    </r>
  </si>
  <si>
    <r>
      <t>N</t>
    </r>
    <r>
      <rPr>
        <b/>
        <vertAlign val="subscript"/>
        <sz val="10"/>
        <rFont val="Arial"/>
        <family val="2"/>
      </rPr>
      <t>2</t>
    </r>
    <r>
      <rPr>
        <b/>
        <sz val="10"/>
        <rFont val="Arial"/>
        <family val="2"/>
      </rPr>
      <t xml:space="preserve">O Factor 
(g / gallon) </t>
    </r>
  </si>
  <si>
    <t>Ships and Boats</t>
  </si>
  <si>
    <t>Gasoline (2 stroke)</t>
  </si>
  <si>
    <t>Gasoline (4 stroke)</t>
  </si>
  <si>
    <t>Locomotives</t>
  </si>
  <si>
    <t>Aircraft</t>
  </si>
  <si>
    <t>Jet Fuel</t>
  </si>
  <si>
    <t>0</t>
  </si>
  <si>
    <r>
      <t>Agricultural Equipment</t>
    </r>
    <r>
      <rPr>
        <vertAlign val="superscript"/>
        <sz val="10"/>
        <rFont val="Arial"/>
        <family val="2"/>
      </rPr>
      <t>A</t>
    </r>
  </si>
  <si>
    <t>Agricultural Offroad Trucks</t>
  </si>
  <si>
    <t>Gasoline</t>
  </si>
  <si>
    <r>
      <t>Construction/Mining Equipment</t>
    </r>
    <r>
      <rPr>
        <vertAlign val="superscript"/>
        <sz val="10"/>
        <rFont val="Arial"/>
        <family val="2"/>
      </rPr>
      <t>B</t>
    </r>
  </si>
  <si>
    <t>Construction/Mining Offroad Trucks</t>
  </si>
  <si>
    <t>Lawn and Garden Equipment</t>
  </si>
  <si>
    <t>Airport Equipment</t>
  </si>
  <si>
    <t>Industrial/Commercial Equipment</t>
  </si>
  <si>
    <t>Logging Equipment</t>
  </si>
  <si>
    <t>Railroad Equipment</t>
  </si>
  <si>
    <t>Recreational Equipment</t>
  </si>
  <si>
    <r>
      <t xml:space="preserve">Source: </t>
    </r>
    <r>
      <rPr>
        <sz val="9"/>
        <rFont val="Arial"/>
        <family val="2"/>
      </rPr>
      <t>EPA (2020) Inventory of U.S. Greenhouse Gas Emissions and Sinks: 1990-2018. All values are calculated from Tables A-113 through A-114</t>
    </r>
    <r>
      <rPr>
        <b/>
        <sz val="9"/>
        <rFont val="Arial"/>
        <family val="2"/>
      </rPr>
      <t>.</t>
    </r>
  </si>
  <si>
    <r>
      <rPr>
        <b/>
        <sz val="9"/>
        <rFont val="Arial"/>
        <family val="2"/>
      </rPr>
      <t xml:space="preserve">Notes: </t>
    </r>
    <r>
      <rPr>
        <sz val="9"/>
        <rFont val="Arial"/>
        <family val="2"/>
      </rPr>
      <t xml:space="preserve">
</t>
    </r>
    <r>
      <rPr>
        <vertAlign val="superscript"/>
        <sz val="9"/>
        <rFont val="Arial"/>
        <family val="2"/>
      </rPr>
      <t>A</t>
    </r>
    <r>
      <rPr>
        <sz val="9"/>
        <rFont val="Arial"/>
        <family val="2"/>
      </rPr>
      <t xml:space="preserve"> Includes equipment, such as tractors and combines, as well as fuel consumption from trucks that are used off-road in agriculture.   
</t>
    </r>
    <r>
      <rPr>
        <vertAlign val="superscript"/>
        <sz val="9"/>
        <rFont val="Arial"/>
        <family val="2"/>
      </rPr>
      <t>B</t>
    </r>
    <r>
      <rPr>
        <sz val="9"/>
        <rFont val="Arial"/>
        <family val="2"/>
      </rPr>
      <t xml:space="preserve"> Includes equipment, such as cranes, dumpers, and excavators, as well as fuel consumption from trucks that are used off-road in construction. </t>
    </r>
  </si>
  <si>
    <t>Table 6</t>
  </si>
  <si>
    <t xml:space="preserve">   Electricity</t>
  </si>
  <si>
    <t>Total Output Emission Factors</t>
  </si>
  <si>
    <t>Non-Baseload Emission Factors</t>
  </si>
  <si>
    <t>eGRID Subregion</t>
  </si>
  <si>
    <t>(lb / MWh)</t>
  </si>
  <si>
    <t>AKGD (ASCC Alaska Grid)</t>
  </si>
  <si>
    <t>AKMS (ASCC Miscellaneous)</t>
  </si>
  <si>
    <t>AZNM (WECC Southwest)</t>
  </si>
  <si>
    <t>CAMX (WECC California)</t>
  </si>
  <si>
    <t>ERCT (ERCOT All)</t>
  </si>
  <si>
    <t>FRCC (FRCC All)</t>
  </si>
  <si>
    <t>HIMS (HICC Miscellaneous)</t>
  </si>
  <si>
    <t>HIOA (HICC Oahu)</t>
  </si>
  <si>
    <t>MROE (MRO East)</t>
  </si>
  <si>
    <t>MROW (MRO West)</t>
  </si>
  <si>
    <t>NEWE (NPCC New England)</t>
  </si>
  <si>
    <t>NWPP (WECC Northwest)</t>
  </si>
  <si>
    <t>NYCW (NPCC NYC/Westchester)</t>
  </si>
  <si>
    <t>NYLI (NPCC Long Island)</t>
  </si>
  <si>
    <t>NYUP (NPCC Upstate NY)</t>
  </si>
  <si>
    <t>New Region</t>
  </si>
  <si>
    <t>PRMS (Puerto Rico Miscellaneous)</t>
  </si>
  <si>
    <t>RFCE (RFC East)</t>
  </si>
  <si>
    <t>RFCM (RFC Michigan)</t>
  </si>
  <si>
    <t>RFCW (RFC West)</t>
  </si>
  <si>
    <t>RMPA (WECC Rockies)</t>
  </si>
  <si>
    <t>SPNO (SPP North)</t>
  </si>
  <si>
    <t>SPSO (SPP South)</t>
  </si>
  <si>
    <t>SRMV (SERC Mississippi Valley)</t>
  </si>
  <si>
    <t>SRMW (SERC Midwest)</t>
  </si>
  <si>
    <t>SRSO (SERC South)</t>
  </si>
  <si>
    <t>SRTV (SERC Tennessee Valley)</t>
  </si>
  <si>
    <t>SRVC (SERC Virginia/Carolina)</t>
  </si>
  <si>
    <t>US Average</t>
  </si>
  <si>
    <r>
      <rPr>
        <b/>
        <sz val="9"/>
        <rFont val="Arial"/>
        <family val="2"/>
      </rPr>
      <t xml:space="preserve">Source: </t>
    </r>
    <r>
      <rPr>
        <sz val="9"/>
        <rFont val="Arial"/>
        <family val="2"/>
      </rPr>
      <t>EPA eGRID2019, February 2021</t>
    </r>
  </si>
  <si>
    <r>
      <rPr>
        <b/>
        <sz val="9"/>
        <rFont val="Arial"/>
        <family val="2"/>
      </rPr>
      <t>Note:</t>
    </r>
    <r>
      <rPr>
        <sz val="9"/>
        <rFont val="Arial"/>
        <family val="2"/>
      </rPr>
      <t xml:space="preserve"> Total output emission factors can be used as default factors for estimating GHG emissions from electricity use when developing a carbon footprint or emissions inventory. Annual non-baseload output emission factors should not be used for those purposes, but can be used to estimate GHG emissions reductions from reductions in electricity use.</t>
    </r>
  </si>
  <si>
    <t>Table 7</t>
  </si>
  <si>
    <t>Steam and Heat</t>
  </si>
  <si>
    <r>
      <t>CO</t>
    </r>
    <r>
      <rPr>
        <b/>
        <vertAlign val="subscript"/>
        <sz val="10"/>
        <rFont val="Arial"/>
        <family val="2"/>
      </rPr>
      <t>2</t>
    </r>
    <r>
      <rPr>
        <b/>
        <sz val="10"/>
        <rFont val="Arial"/>
        <family val="2"/>
      </rPr>
      <t xml:space="preserve"> Factor 
(kg / mmBtu)</t>
    </r>
  </si>
  <si>
    <r>
      <t>CH</t>
    </r>
    <r>
      <rPr>
        <b/>
        <vertAlign val="subscript"/>
        <sz val="10"/>
        <rFont val="Arial"/>
        <family val="2"/>
      </rPr>
      <t xml:space="preserve">4 </t>
    </r>
    <r>
      <rPr>
        <b/>
        <sz val="10"/>
        <rFont val="Arial"/>
        <family val="2"/>
      </rPr>
      <t xml:space="preserve">Factor 
(g / mmBtu) </t>
    </r>
  </si>
  <si>
    <r>
      <t>N</t>
    </r>
    <r>
      <rPr>
        <b/>
        <vertAlign val="subscript"/>
        <sz val="10"/>
        <rFont val="Arial"/>
        <family val="2"/>
      </rPr>
      <t>2</t>
    </r>
    <r>
      <rPr>
        <b/>
        <sz val="10"/>
        <rFont val="Arial"/>
        <family val="2"/>
      </rPr>
      <t xml:space="preserve">O Factor 
(g / mmBtu) </t>
    </r>
  </si>
  <si>
    <r>
      <t>Note:</t>
    </r>
    <r>
      <rPr>
        <sz val="9"/>
        <rFont val="Arial"/>
        <family val="2"/>
      </rPr>
      <t xml:space="preserve"> Emission factors are per mmBtu of steam or heat purchased. These factors assume natural gas fuel is used to generate steam or heat at 80 percent thermal efficiency.  </t>
    </r>
  </si>
  <si>
    <t>Scope 3 Emission Factors</t>
  </si>
  <si>
    <t>Scope 3 emission factors provided below are aligned with the Greenhouse Gas Protocol Technical Guidance for Calculating Scope 3 Emissions, version 1.0 (Scope 3 Calculation Guidance).  Where applicable, the specific calculation method is referenced.  Refer to the Scope 3 Calculation Guidance for more information (http://www.ghgprotocol.org/scope-3-technical-calculation-guidance).</t>
  </si>
  <si>
    <t>Table 8</t>
  </si>
  <si>
    <t xml:space="preserve">   Scope 3 Category 4: Upstream Transportation and Distribution and Category 9: Downstream Transportation and Distribution</t>
  </si>
  <si>
    <t xml:space="preserve">These factors are intended for use in the distance-based method defined in the Scope 3 Calculation Guidance.  If fuel data are available, then the fuel-based method should be used, with factors from Tables 2 through 5. </t>
  </si>
  <si>
    <r>
      <t>CO</t>
    </r>
    <r>
      <rPr>
        <b/>
        <vertAlign val="subscript"/>
        <sz val="10"/>
        <rFont val="Arial"/>
        <family val="2"/>
      </rPr>
      <t>2</t>
    </r>
    <r>
      <rPr>
        <b/>
        <sz val="10"/>
        <rFont val="Arial"/>
        <family val="2"/>
      </rPr>
      <t xml:space="preserve"> Factor 
(kg / unit)</t>
    </r>
  </si>
  <si>
    <r>
      <t>CH</t>
    </r>
    <r>
      <rPr>
        <b/>
        <vertAlign val="subscript"/>
        <sz val="10"/>
        <rFont val="Arial"/>
        <family val="2"/>
      </rPr>
      <t xml:space="preserve">4 </t>
    </r>
    <r>
      <rPr>
        <b/>
        <sz val="10"/>
        <rFont val="Arial"/>
        <family val="2"/>
      </rPr>
      <t>Factor 
(g / unit)</t>
    </r>
  </si>
  <si>
    <r>
      <t>N</t>
    </r>
    <r>
      <rPr>
        <b/>
        <vertAlign val="subscript"/>
        <sz val="10"/>
        <rFont val="Arial"/>
        <family val="2"/>
      </rPr>
      <t>2</t>
    </r>
    <r>
      <rPr>
        <b/>
        <sz val="10"/>
        <rFont val="Arial"/>
        <family val="2"/>
      </rPr>
      <t>O Factor 
(g / unit)</t>
    </r>
  </si>
  <si>
    <t>Units</t>
  </si>
  <si>
    <t>Medium- and Heavy-Duty Truck</t>
  </si>
  <si>
    <t>vehicle-mile</t>
  </si>
  <si>
    <r>
      <t xml:space="preserve">Passenger Car </t>
    </r>
    <r>
      <rPr>
        <vertAlign val="superscript"/>
        <sz val="10"/>
        <rFont val="Arial"/>
        <family val="2"/>
      </rPr>
      <t>A</t>
    </r>
  </si>
  <si>
    <r>
      <t xml:space="preserve">Light-Duty Truck </t>
    </r>
    <r>
      <rPr>
        <vertAlign val="superscript"/>
        <sz val="10"/>
        <rFont val="Arial"/>
        <family val="2"/>
      </rPr>
      <t>B</t>
    </r>
  </si>
  <si>
    <t>ton-mile</t>
  </si>
  <si>
    <t>Rail</t>
  </si>
  <si>
    <t>Waterborne Craft</t>
  </si>
  <si>
    <r>
      <t>Aircraft</t>
    </r>
    <r>
      <rPr>
        <vertAlign val="superscript"/>
        <sz val="10"/>
        <rFont val="Arial"/>
        <family val="2"/>
      </rPr>
      <t>C</t>
    </r>
  </si>
  <si>
    <r>
      <rPr>
        <b/>
        <sz val="9"/>
        <rFont val="Arial"/>
        <family val="2"/>
      </rPr>
      <t>Source</t>
    </r>
    <r>
      <rPr>
        <sz val="9"/>
        <rFont val="Arial"/>
        <family val="2"/>
      </rPr>
      <t>: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data for road vehicles are from Table 2-13 of the EPA (2020) Inventory of U.S. Greenhouse Gas Emissions and Sinks: 1990-2018.
Vehicle-miles and passenger-miles data for road vehicles are from Table VM-1 of the Federal Highway Administration Highway Statistics 2018.  
CO2e emissions data for non-road vehicles are based on Table A-124 of the EPA (2020) Inventory of U.S. Greenhouse Gas Emissions and Sinks: 1990-2018, which are distributed into CO2, CH4, and N2O emissions based on fuel/vehicle emission factors.
Freight ton-mile data are from Table 1-50 of the Bureau of Transportation Statistics, National Transportation Statistics for 2020 (Data based on 2018).</t>
    </r>
  </si>
  <si>
    <r>
      <rPr>
        <b/>
        <sz val="9"/>
        <rFont val="Arial"/>
        <family val="2"/>
      </rPr>
      <t>Notes:</t>
    </r>
    <r>
      <rPr>
        <sz val="9"/>
        <rFont val="Arial"/>
        <family val="2"/>
      </rPr>
      <t xml:space="preserve"> 
Vehicle-mile factors are appropriate to use when the entire vehicle is dedicated to transporting the reporting company's product.  Ton-mile factors are appropriate when the vehicle is shared with products from other companies.  
</t>
    </r>
    <r>
      <rPr>
        <vertAlign val="superscript"/>
        <sz val="9"/>
        <rFont val="Arial"/>
        <family val="2"/>
      </rPr>
      <t xml:space="preserve">A </t>
    </r>
    <r>
      <rPr>
        <sz val="9"/>
        <rFont val="Arial"/>
        <family val="2"/>
      </rPr>
      <t xml:space="preserve">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 xml:space="preserve">C </t>
    </r>
    <r>
      <rPr>
        <sz val="9"/>
        <rFont val="Arial"/>
        <family val="2"/>
      </rPr>
      <t>Aircraft: updates due to a methodology change.</t>
    </r>
  </si>
  <si>
    <t>Table 9</t>
  </si>
  <si>
    <t>Scope 3 Category 5: Waste Generated in Operations and Category 12: End-of-Life Treatment of Sold Products</t>
  </si>
  <si>
    <t>These factors are intended for use in the waste-type-specific method or the average-data method defined in the Scope 3 Calculation Guidance for category 5 and category 12.  Choose the appropriate material and disposal method from the table below. For the average-data method, use one of the mixed material types, such as mixed MSW.</t>
  </si>
  <si>
    <r>
      <t>Metric Tons CO</t>
    </r>
    <r>
      <rPr>
        <b/>
        <vertAlign val="subscript"/>
        <sz val="10"/>
        <rFont val="Arial"/>
        <family val="2"/>
      </rPr>
      <t>2</t>
    </r>
    <r>
      <rPr>
        <b/>
        <sz val="10"/>
        <rFont val="Arial"/>
        <family val="2"/>
      </rPr>
      <t>e / Short Ton Material</t>
    </r>
  </si>
  <si>
    <t>Material</t>
  </si>
  <si>
    <r>
      <t>Recycled</t>
    </r>
    <r>
      <rPr>
        <vertAlign val="superscript"/>
        <sz val="10"/>
        <rFont val="Arial"/>
        <family val="2"/>
      </rPr>
      <t>A</t>
    </r>
  </si>
  <si>
    <r>
      <t>Landfilled</t>
    </r>
    <r>
      <rPr>
        <vertAlign val="superscript"/>
        <sz val="10"/>
        <rFont val="Arial"/>
        <family val="2"/>
      </rPr>
      <t>B</t>
    </r>
  </si>
  <si>
    <r>
      <t>Combusted</t>
    </r>
    <r>
      <rPr>
        <vertAlign val="superscript"/>
        <sz val="10"/>
        <rFont val="Arial"/>
        <family val="2"/>
      </rPr>
      <t>C</t>
    </r>
  </si>
  <si>
    <r>
      <t>Composted</t>
    </r>
    <r>
      <rPr>
        <vertAlign val="superscript"/>
        <sz val="10"/>
        <rFont val="Arial"/>
        <family val="2"/>
      </rPr>
      <t>D</t>
    </r>
  </si>
  <si>
    <t>Anaerobically Digested (Dry Digestate with Curing)</t>
  </si>
  <si>
    <t>Anaerobically Digested (Wet  Digestate with Curing)</t>
  </si>
  <si>
    <t>Aluminum Cans</t>
  </si>
  <si>
    <t>NA</t>
  </si>
  <si>
    <t>Aluminum Ingot</t>
  </si>
  <si>
    <t>Steel Cans</t>
  </si>
  <si>
    <t>Copper Wire</t>
  </si>
  <si>
    <t>Glass</t>
  </si>
  <si>
    <t>HDPE</t>
  </si>
  <si>
    <t>LDPE</t>
  </si>
  <si>
    <t>PET</t>
  </si>
  <si>
    <t>LLDPE</t>
  </si>
  <si>
    <t>PP</t>
  </si>
  <si>
    <t>PS</t>
  </si>
  <si>
    <t>PVC</t>
  </si>
  <si>
    <t>PLA</t>
  </si>
  <si>
    <t>Corrugated Containers</t>
  </si>
  <si>
    <t>Magazines/Third-class mail</t>
  </si>
  <si>
    <t>Newspaper</t>
  </si>
  <si>
    <t>Office Paper</t>
  </si>
  <si>
    <t>Phonebooks</t>
  </si>
  <si>
    <t>Textbooks</t>
  </si>
  <si>
    <t>Dimensional Lumber</t>
  </si>
  <si>
    <t>Medium-density Fiberboard</t>
  </si>
  <si>
    <t>Food Waste (non-meat)</t>
  </si>
  <si>
    <t>Food Waste (meat only)</t>
  </si>
  <si>
    <t>Beef</t>
  </si>
  <si>
    <t>Poultry</t>
  </si>
  <si>
    <t>Grains</t>
  </si>
  <si>
    <t>Bread</t>
  </si>
  <si>
    <t>Fruits and Vegetables</t>
  </si>
  <si>
    <t>Dairy Products</t>
  </si>
  <si>
    <t>Yard Trimmings</t>
  </si>
  <si>
    <t>Grass</t>
  </si>
  <si>
    <t>Leaves</t>
  </si>
  <si>
    <t>Branches</t>
  </si>
  <si>
    <t>Mixed Paper (general)</t>
  </si>
  <si>
    <t>Mixed Paper (primarily residential)</t>
  </si>
  <si>
    <t>Mixed Paper (primarily from offices)</t>
  </si>
  <si>
    <t>Mixed Metals</t>
  </si>
  <si>
    <t>Mixed Plastics</t>
  </si>
  <si>
    <t>Mixed Recyclables</t>
  </si>
  <si>
    <t>Food Waste</t>
  </si>
  <si>
    <t>Mixed Organics</t>
  </si>
  <si>
    <t>Mixed MSW</t>
  </si>
  <si>
    <t>Carpet</t>
  </si>
  <si>
    <t>Desktop CPUs</t>
  </si>
  <si>
    <t>Portable Electronic Devices</t>
  </si>
  <si>
    <t>Flat-panel Displays</t>
  </si>
  <si>
    <t>CRT Displays</t>
  </si>
  <si>
    <t>Electronic Peripherals</t>
  </si>
  <si>
    <t>Hard-copy Devices</t>
  </si>
  <si>
    <t>Mixed Electronics</t>
  </si>
  <si>
    <t>Clay Bricks</t>
  </si>
  <si>
    <t>Concrete</t>
  </si>
  <si>
    <t>Fly Ash</t>
  </si>
  <si>
    <t>Asphalt Concrete</t>
  </si>
  <si>
    <t>Asphalt Shingles</t>
  </si>
  <si>
    <t>Drywall</t>
  </si>
  <si>
    <t>Fiberglass Insulation</t>
  </si>
  <si>
    <t>Vinyl Flooring</t>
  </si>
  <si>
    <t>Wood Flooring</t>
  </si>
  <si>
    <r>
      <t xml:space="preserve">Source: </t>
    </r>
    <r>
      <rPr>
        <sz val="9"/>
        <rFont val="Arial"/>
        <family val="2"/>
      </rPr>
      <t xml:space="preserve">EPA, Office of Resource Conservation and Recovery (February 2016) Documentation for Greenhouse Gas Emission and Energy Factors used in the Waste Reduction Model (WARM). Factors from tables provided in the Management Practices Chapters and Background Chapters. WARM Version 15, November 2020 Update. Additional data provided  by EPA, WARM-15 Background Data. </t>
    </r>
  </si>
  <si>
    <r>
      <rPr>
        <b/>
        <sz val="9"/>
        <rFont val="Arial"/>
        <family val="2"/>
      </rPr>
      <t xml:space="preserve">Notes: </t>
    </r>
    <r>
      <rPr>
        <sz val="9"/>
        <rFont val="Arial"/>
        <family val="2"/>
      </rPr>
      <t>These factors do not include any avoided emissions impact from any of the disposal methods. All the factors presented here include transportation emissions, which are optional in the Scope 3 Calculation Guidance, with an assumed average distance traveled to the processing facility. AR4 GWPs are used to convert all waste emission factors into CO</t>
    </r>
    <r>
      <rPr>
        <vertAlign val="subscript"/>
        <sz val="9"/>
        <rFont val="Arial"/>
        <family val="2"/>
      </rPr>
      <t>2</t>
    </r>
    <r>
      <rPr>
        <sz val="9"/>
        <rFont val="Arial"/>
        <family val="2"/>
      </rPr>
      <t xml:space="preserve">e.   
</t>
    </r>
    <r>
      <rPr>
        <vertAlign val="superscript"/>
        <sz val="9"/>
        <rFont val="Arial"/>
        <family val="2"/>
      </rPr>
      <t>A</t>
    </r>
    <r>
      <rPr>
        <sz val="9"/>
        <rFont val="Arial"/>
        <family val="2"/>
      </rPr>
      <t xml:space="preserve"> Recycling emissions include transport to recycling facility and sorting of recycled materials at material recovery facility.  
</t>
    </r>
    <r>
      <rPr>
        <vertAlign val="superscript"/>
        <sz val="9"/>
        <rFont val="Arial"/>
        <family val="2"/>
      </rPr>
      <t>B</t>
    </r>
    <r>
      <rPr>
        <sz val="9"/>
        <rFont val="Arial"/>
        <family val="2"/>
      </rPr>
      <t xml:space="preserve"> Landfilling emissions include transport to landfill, equipment use at landfill and fugitive landfill CH</t>
    </r>
    <r>
      <rPr>
        <vertAlign val="subscript"/>
        <sz val="9"/>
        <rFont val="Arial"/>
        <family val="2"/>
      </rPr>
      <t>4</t>
    </r>
    <r>
      <rPr>
        <sz val="9"/>
        <rFont val="Arial"/>
        <family val="2"/>
      </rPr>
      <t xml:space="preserve"> emissions.  Landfill CH</t>
    </r>
    <r>
      <rPr>
        <vertAlign val="subscript"/>
        <sz val="9"/>
        <rFont val="Arial"/>
        <family val="2"/>
      </rPr>
      <t>4</t>
    </r>
    <r>
      <rPr>
        <sz val="9"/>
        <rFont val="Arial"/>
        <family val="2"/>
      </rPr>
      <t xml:space="preserve"> is based on typical landfill gas collection practices and average landfill moisture conditions.
</t>
    </r>
    <r>
      <rPr>
        <vertAlign val="superscript"/>
        <sz val="9"/>
        <rFont val="Arial"/>
        <family val="2"/>
      </rPr>
      <t>C</t>
    </r>
    <r>
      <rPr>
        <sz val="9"/>
        <rFont val="Arial"/>
        <family val="2"/>
      </rPr>
      <t xml:space="preserve"> Combustion emissions include transport to combustion facility and combustion-related non-biogenic CO</t>
    </r>
    <r>
      <rPr>
        <vertAlign val="subscript"/>
        <sz val="9"/>
        <rFont val="Arial"/>
        <family val="2"/>
      </rPr>
      <t>2</t>
    </r>
    <r>
      <rPr>
        <sz val="9"/>
        <rFont val="Arial"/>
        <family val="2"/>
      </rPr>
      <t xml:space="preserve"> and N</t>
    </r>
    <r>
      <rPr>
        <vertAlign val="subscript"/>
        <sz val="9"/>
        <rFont val="Arial"/>
        <family val="2"/>
      </rPr>
      <t>2</t>
    </r>
    <r>
      <rPr>
        <sz val="9"/>
        <rFont val="Arial"/>
        <family val="2"/>
      </rPr>
      <t xml:space="preserve">O  
</t>
    </r>
    <r>
      <rPr>
        <vertAlign val="superscript"/>
        <sz val="9"/>
        <rFont val="Arial"/>
        <family val="2"/>
      </rPr>
      <t>D</t>
    </r>
    <r>
      <rPr>
        <sz val="9"/>
        <rFont val="Arial"/>
        <family val="2"/>
      </rPr>
      <t xml:space="preserve"> Composting emissions include transport to composting facility, equipment use at composting facility and CH</t>
    </r>
    <r>
      <rPr>
        <vertAlign val="subscript"/>
        <sz val="9"/>
        <rFont val="Arial"/>
        <family val="2"/>
      </rPr>
      <t>4</t>
    </r>
    <r>
      <rPr>
        <sz val="9"/>
        <rFont val="Arial"/>
        <family val="2"/>
      </rPr>
      <t xml:space="preserve"> and N</t>
    </r>
    <r>
      <rPr>
        <vertAlign val="subscript"/>
        <sz val="9"/>
        <rFont val="Arial"/>
        <family val="2"/>
      </rPr>
      <t>2</t>
    </r>
    <r>
      <rPr>
        <sz val="9"/>
        <rFont val="Arial"/>
        <family val="2"/>
      </rPr>
      <t xml:space="preserve">O emissions during composting. </t>
    </r>
  </si>
  <si>
    <t>Table 10</t>
  </si>
  <si>
    <t xml:space="preserve">Scope 3 Category 6: Business Travel and Category 7: Employee Commuting </t>
  </si>
  <si>
    <r>
      <t xml:space="preserve">Intercity Rail - Northeast Corridor </t>
    </r>
    <r>
      <rPr>
        <vertAlign val="superscript"/>
        <sz val="10"/>
        <color rgb="FF000000"/>
        <rFont val="Arial"/>
        <family val="2"/>
      </rPr>
      <t>C</t>
    </r>
  </si>
  <si>
    <t>passenger-mile</t>
  </si>
  <si>
    <r>
      <t xml:space="preserve">Intercity Rail - Other Routes </t>
    </r>
    <r>
      <rPr>
        <vertAlign val="superscript"/>
        <sz val="10"/>
        <color rgb="FF000000"/>
        <rFont val="Arial"/>
        <family val="2"/>
      </rPr>
      <t>C</t>
    </r>
  </si>
  <si>
    <r>
      <t xml:space="preserve">Intercity Rail - National Average </t>
    </r>
    <r>
      <rPr>
        <vertAlign val="superscript"/>
        <sz val="10"/>
        <color rgb="FF000000"/>
        <rFont val="Arial"/>
        <family val="2"/>
      </rPr>
      <t>C</t>
    </r>
  </si>
  <si>
    <r>
      <t>Commuter Rail</t>
    </r>
    <r>
      <rPr>
        <vertAlign val="superscript"/>
        <sz val="10"/>
        <color rgb="FF000000"/>
        <rFont val="Arial"/>
        <family val="2"/>
      </rPr>
      <t xml:space="preserve"> D</t>
    </r>
  </si>
  <si>
    <r>
      <t>Transit Rail (i.e. Subway, Tram)</t>
    </r>
    <r>
      <rPr>
        <vertAlign val="superscript"/>
        <sz val="10"/>
        <rFont val="Arial"/>
        <family val="2"/>
      </rPr>
      <t xml:space="preserve"> E</t>
    </r>
  </si>
  <si>
    <t xml:space="preserve">Air Travel - Short Haul (&lt; 300 miles) </t>
  </si>
  <si>
    <t xml:space="preserve">Air Travel - Medium Haul (&gt;= 300 miles, 
&lt; 2300 miles) </t>
  </si>
  <si>
    <t xml:space="preserve">Air Travel - Long Haul (&gt;= 2300 miles) </t>
  </si>
  <si>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data for highway vehicles are from Table 2-13 of the EPA (2020) Inventory of U.S. Greenhouse Gas Emissions and Sinks: 1990–2018.  
Vehicle-miles and passenger-miles data for highway vehicles are from Table VM-1 of the Federal Highway Administration Highway Statistics 2018.
Fuel consumption data and passenger-miles data for rail are from Tables A.14 to A.16 and C.9 to C.11 of the Transportation Energy Data Book: Edition 39. Fuel consumption was converted to emissions by using fuel and electricity emission factors presented in the tables above.
Intercity Rail factors from personal communication with Amtrak (Laura Fotiou), March 2020.  These are based on 2019 values. 
Air Travel factors from 2020 Guidelines to Defra / DECC's GHG Conversion Factors for Company Reporting.  Version 1.0 July 2020.</t>
    </r>
  </si>
  <si>
    <r>
      <rPr>
        <b/>
        <sz val="9"/>
        <rFont val="Arial"/>
        <family val="2"/>
      </rPr>
      <t>Notes:</t>
    </r>
    <r>
      <rPr>
        <sz val="9"/>
        <rFont val="Arial"/>
        <family val="2"/>
      </rPr>
      <t xml:space="preserve"> 
</t>
    </r>
    <r>
      <rPr>
        <vertAlign val="superscript"/>
        <sz val="9"/>
        <rFont val="Arial"/>
        <family val="2"/>
      </rPr>
      <t xml:space="preserve">A </t>
    </r>
    <r>
      <rPr>
        <sz val="9"/>
        <rFont val="Arial"/>
        <family val="2"/>
      </rPr>
      <t xml:space="preserve">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C</t>
    </r>
    <r>
      <rPr>
        <sz val="9"/>
        <rFont val="Arial"/>
        <family val="2"/>
      </rPr>
      <t xml:space="preserve"> Intercity rail: Amtrak long-distance rail between major cities. Northeast Corridor extends from Boston to Washington D.C. Other Routes are all routes outside the Northeast Corridor.
</t>
    </r>
    <r>
      <rPr>
        <vertAlign val="superscript"/>
        <sz val="9"/>
        <rFont val="Arial"/>
        <family val="2"/>
      </rPr>
      <t>D</t>
    </r>
    <r>
      <rPr>
        <sz val="9"/>
        <rFont val="Arial"/>
        <family val="2"/>
      </rPr>
      <t xml:space="preserve"> Commuter rail: rail service between a central city and adjacent suburbs (also called regional rail or suburban rail).  
</t>
    </r>
    <r>
      <rPr>
        <vertAlign val="superscript"/>
        <sz val="9"/>
        <rFont val="Arial"/>
        <family val="2"/>
      </rPr>
      <t>E</t>
    </r>
    <r>
      <rPr>
        <sz val="9"/>
        <rFont val="Arial"/>
        <family val="2"/>
      </rPr>
      <t xml:space="preserve"> Transit rail: rail typically within an urban center, such as subways, elevated railways, metropolitan railways (metro), streetcars, trolley cars, and tramways. </t>
    </r>
  </si>
  <si>
    <t>Global Warming Potentials</t>
  </si>
  <si>
    <t>Table 11</t>
  </si>
  <si>
    <t xml:space="preserve">   Global Warming Potentials (GWPs)</t>
  </si>
  <si>
    <r>
      <t>CO</t>
    </r>
    <r>
      <rPr>
        <vertAlign val="subscript"/>
        <sz val="10"/>
        <rFont val="Arial"/>
        <family val="2"/>
      </rPr>
      <t>2</t>
    </r>
    <r>
      <rPr>
        <sz val="10"/>
        <rFont val="Arial"/>
        <family val="2"/>
      </rPr>
      <t xml:space="preserve"> </t>
    </r>
  </si>
  <si>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</si>
  <si>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</si>
  <si>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</si>
  <si>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</si>
  <si>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</si>
  <si>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</si>
  <si>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</si>
  <si>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</si>
  <si>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</si>
  <si>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</si>
  <si>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</si>
  <si>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</si>
  <si>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</si>
  <si>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</si>
  <si>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</si>
  <si>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</si>
  <si>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</si>
  <si>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</si>
  <si>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</si>
  <si>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r>
      <t>SF</t>
    </r>
    <r>
      <rPr>
        <vertAlign val="subscript"/>
        <sz val="10"/>
        <rFont val="Arial"/>
        <family val="2"/>
      </rPr>
      <t>6</t>
    </r>
    <r>
      <rPr>
        <sz val="10"/>
        <rFont val="Arial"/>
        <family val="2"/>
      </rPr>
      <t xml:space="preserve"> </t>
    </r>
  </si>
  <si>
    <r>
      <t>NF</t>
    </r>
    <r>
      <rPr>
        <vertAlign val="subscript"/>
        <sz val="10"/>
        <rFont val="Arial"/>
        <family val="2"/>
      </rPr>
      <t>3</t>
    </r>
  </si>
  <si>
    <r>
      <t>CF</t>
    </r>
    <r>
      <rPr>
        <vertAlign val="subscript"/>
        <sz val="10"/>
        <rFont val="Arial"/>
        <family val="2"/>
      </rPr>
      <t>4</t>
    </r>
    <r>
      <rPr>
        <sz val="10"/>
        <rFont val="Arial"/>
        <family val="2"/>
      </rPr>
      <t xml:space="preserve"> </t>
    </r>
  </si>
  <si>
    <r>
      <t>C</t>
    </r>
    <r>
      <rPr>
        <vertAlign val="subscript"/>
        <sz val="10"/>
        <rFont val="Arial"/>
        <family val="2"/>
      </rPr>
      <t>2</t>
    </r>
    <r>
      <rPr>
        <sz val="10"/>
        <rFont val="Arial"/>
        <family val="2"/>
      </rPr>
      <t>F</t>
    </r>
    <r>
      <rPr>
        <vertAlign val="subscript"/>
        <sz val="10"/>
        <rFont val="Arial"/>
        <family val="2"/>
      </rPr>
      <t>6</t>
    </r>
    <r>
      <rPr>
        <sz val="10"/>
        <rFont val="Arial"/>
        <family val="2"/>
      </rPr>
      <t xml:space="preserve"> </t>
    </r>
  </si>
  <si>
    <r>
      <t>C</t>
    </r>
    <r>
      <rPr>
        <vertAlign val="subscript"/>
        <sz val="10"/>
        <rFont val="Arial"/>
        <family val="2"/>
      </rPr>
      <t>3</t>
    </r>
    <r>
      <rPr>
        <sz val="10"/>
        <rFont val="Arial"/>
        <family val="2"/>
      </rPr>
      <t>F</t>
    </r>
    <r>
      <rPr>
        <vertAlign val="subscript"/>
        <sz val="10"/>
        <rFont val="Arial"/>
        <family val="2"/>
      </rPr>
      <t>8</t>
    </r>
  </si>
  <si>
    <r>
      <t>c-C</t>
    </r>
    <r>
      <rPr>
        <vertAlign val="subscript"/>
        <sz val="10"/>
        <rFont val="Arial"/>
        <family val="2"/>
      </rPr>
      <t>4</t>
    </r>
    <r>
      <rPr>
        <sz val="10"/>
        <rFont val="Arial"/>
        <family val="2"/>
      </rPr>
      <t>F</t>
    </r>
    <r>
      <rPr>
        <vertAlign val="subscript"/>
        <sz val="10"/>
        <rFont val="Arial"/>
        <family val="2"/>
      </rPr>
      <t>8</t>
    </r>
  </si>
  <si>
    <r>
      <t>C</t>
    </r>
    <r>
      <rPr>
        <vertAlign val="subscript"/>
        <sz val="10"/>
        <rFont val="Arial"/>
        <family val="2"/>
      </rPr>
      <t>4</t>
    </r>
    <r>
      <rPr>
        <sz val="10"/>
        <rFont val="Arial"/>
        <family val="2"/>
      </rPr>
      <t>F</t>
    </r>
    <r>
      <rPr>
        <vertAlign val="subscript"/>
        <sz val="10"/>
        <rFont val="Arial"/>
        <family val="2"/>
      </rPr>
      <t>10</t>
    </r>
    <r>
      <rPr>
        <sz val="10"/>
        <rFont val="Arial"/>
        <family val="2"/>
      </rPr>
      <t xml:space="preserve"> </t>
    </r>
  </si>
  <si>
    <r>
      <t>C</t>
    </r>
    <r>
      <rPr>
        <vertAlign val="subscript"/>
        <sz val="10"/>
        <rFont val="Arial"/>
        <family val="2"/>
      </rPr>
      <t>5</t>
    </r>
    <r>
      <rPr>
        <sz val="10"/>
        <rFont val="Arial"/>
        <family val="2"/>
      </rPr>
      <t>F</t>
    </r>
    <r>
      <rPr>
        <vertAlign val="subscript"/>
        <sz val="10"/>
        <rFont val="Arial"/>
        <family val="2"/>
      </rPr>
      <t>12</t>
    </r>
  </si>
  <si>
    <r>
      <t>C</t>
    </r>
    <r>
      <rPr>
        <vertAlign val="subscript"/>
        <sz val="10"/>
        <rFont val="Arial"/>
        <family val="2"/>
      </rPr>
      <t>6</t>
    </r>
    <r>
      <rPr>
        <sz val="10"/>
        <rFont val="Arial"/>
        <family val="2"/>
      </rPr>
      <t>F</t>
    </r>
    <r>
      <rPr>
        <vertAlign val="subscript"/>
        <sz val="10"/>
        <rFont val="Arial"/>
        <family val="2"/>
      </rPr>
      <t>14</t>
    </r>
  </si>
  <si>
    <r>
      <t>C</t>
    </r>
    <r>
      <rPr>
        <vertAlign val="subscript"/>
        <sz val="10"/>
        <rFont val="Arial"/>
        <family val="2"/>
      </rPr>
      <t>10</t>
    </r>
    <r>
      <rPr>
        <sz val="10"/>
        <rFont val="Arial"/>
        <family val="2"/>
      </rPr>
      <t>F</t>
    </r>
    <r>
      <rPr>
        <vertAlign val="subscript"/>
        <sz val="10"/>
        <rFont val="Arial"/>
        <family val="2"/>
      </rPr>
      <t>18</t>
    </r>
  </si>
  <si>
    <t>&gt;7,500</t>
  </si>
  <si>
    <r>
      <rPr>
        <b/>
        <sz val="9"/>
        <rFont val="Arial"/>
        <family val="2"/>
      </rPr>
      <t>Source:</t>
    </r>
    <r>
      <rPr>
        <sz val="9"/>
        <rFont val="Arial"/>
        <family val="2"/>
      </rPr>
      <t xml:space="preserve"> 
100-year GWPs from IPCC Fourth Assessment Report (AR4), 2007.  IPCC AR4 was published in 2007 and is among the most current and comprehensive peer-reviewed assessments of climate change. AR4 provides revised GWPs of several GHGs relative to the values provided in previous assessment reports, following advances in scientific knowledge on the radiative efficiencies and atmospheric lifetimes of these GHGs and of CO</t>
    </r>
    <r>
      <rPr>
        <vertAlign val="subscript"/>
        <sz val="9"/>
        <rFont val="Arial"/>
        <family val="2"/>
      </rPr>
      <t>2</t>
    </r>
    <r>
      <rPr>
        <sz val="9"/>
        <rFont val="Arial"/>
        <family val="2"/>
      </rPr>
      <t>. Because the GWPs provided in AR4 reflect an improved scientific understanding of the radiative effects of these gases in the atmosphere, the values provided are more appropriate for supporting the overall goal of organizational GHG reporting than the Second Assessment Report (SAR) GWP values previously used in the Emission Factors Hub. 
While EPA recognizes that Fifth Assessment Report (AR5) GWPs have been published, in an effort to ensure consistency and comparability of GHG data between EPA’s voluntary and non-voluntary GHG reporting programs (e.g. GHG Reporting Program and National Inventory), EPA recommends the use of AR4 GWPs. The United States and other developed countries to the UNFCCC have agreed to submit annual inventories in 2015 and future years to the UNFCCC using GWP values from AR4, which will replace the current use of SAR GWP values.  Utilizing AR4 GWPs improves EPA’s ability to analyze corporate, national, and sub-national GHG data consistently, enhances communication of GHG information between programs, and gives outside stakeholders a consistent, predictable set of GWPs to avoid confusion and additional burden.</t>
    </r>
  </si>
  <si>
    <t>Table 12</t>
  </si>
  <si>
    <t>Global Warming Potentials (GWPs) for Blended Refrigerants</t>
  </si>
  <si>
    <t>ASHRAE #</t>
  </si>
  <si>
    <t>100-year GWP</t>
  </si>
  <si>
    <t>Blend Composition</t>
  </si>
  <si>
    <t>R-401A</t>
  </si>
  <si>
    <t>53% HCFC-22 , 34% HCFC-124 , 13% HFC-152a</t>
  </si>
  <si>
    <t>R-401B</t>
  </si>
  <si>
    <t>61% HCFC-22 , 28% HCFC-124 , 11% HFC-152a</t>
  </si>
  <si>
    <t>R-401C</t>
  </si>
  <si>
    <t>33% HCFC-22 , 52% HCFC-124 , 15% HFC-152a</t>
  </si>
  <si>
    <t>R-402A</t>
  </si>
  <si>
    <t>38% HCFC-22 , 6% HFC-125 , 2% propane</t>
  </si>
  <si>
    <t>R-402B</t>
  </si>
  <si>
    <t>6% HCFC-22 , 38% HFC-125 , 2% propane</t>
  </si>
  <si>
    <t>R-403B</t>
  </si>
  <si>
    <t>56% HCFC-22 , 39% PFC-218 , 5% propane</t>
  </si>
  <si>
    <t>R-404A</t>
  </si>
  <si>
    <t>44% HFC-125 , 4% HFC-134a , 52% HFC 143a</t>
  </si>
  <si>
    <t>R-406A</t>
  </si>
  <si>
    <t>55% HCFC-22 , 41% HCFC-142b , 4% isobutane</t>
  </si>
  <si>
    <t>R-407A</t>
  </si>
  <si>
    <t>20% HFC-32 , 40% HFC-125 , 40% HFC-134a</t>
  </si>
  <si>
    <t>R-407B</t>
  </si>
  <si>
    <t>10% HFC-32 , 70% HFC-125 , 20% HFC-134a</t>
  </si>
  <si>
    <t>R-407C</t>
  </si>
  <si>
    <t>23% HFC-32 , 25% HFC-125 , 52% HFC-134a</t>
  </si>
  <si>
    <t>R-407D</t>
  </si>
  <si>
    <t>15% HFC-32 , 15% HFC-125 , 70% HFC-134a</t>
  </si>
  <si>
    <t>R-407E</t>
  </si>
  <si>
    <t>25% HFC-32 , 15% HFC-125 , 60% HFC-134a</t>
  </si>
  <si>
    <t>R-408A</t>
  </si>
  <si>
    <t>47% HCFC-22 , 7% HFC-125 , 46% HFC 143a</t>
  </si>
  <si>
    <t>R-409A</t>
  </si>
  <si>
    <t>60% HCFC-22 , 25% HCFC-124 , 15% HCFC-142b</t>
  </si>
  <si>
    <t>R-410A</t>
  </si>
  <si>
    <t>50% HFC-32 , 50% HFC-125</t>
  </si>
  <si>
    <t>R-410B</t>
  </si>
  <si>
    <t xml:space="preserve">45% HFC-32 , 55% HFC-125 </t>
  </si>
  <si>
    <t>R-411A</t>
  </si>
  <si>
    <t>87.5% HCFC-22 , 11 HFC-152a , 1.5% propylene</t>
  </si>
  <si>
    <t>R-411B</t>
  </si>
  <si>
    <t>94% HCFC-22 , 3% HFC-152a , 3% propylene</t>
  </si>
  <si>
    <t>R-413A</t>
  </si>
  <si>
    <t>88% HFC-134a , 9% PFC-218 , 3% isobutane</t>
  </si>
  <si>
    <t>R-414A</t>
  </si>
  <si>
    <t>51% HCFC-22 , 28.5% HCFC-124 , 16.5% HCFC-142b</t>
  </si>
  <si>
    <t>R-414B</t>
  </si>
  <si>
    <t>5% HCFC-22 , 39% HCFC-124 , 9.5% HCFC-142b</t>
  </si>
  <si>
    <t>R-417A</t>
  </si>
  <si>
    <t>46.6% HFC-125 , 5% HFC-134a , 3.4% butane</t>
  </si>
  <si>
    <t>R-422A</t>
  </si>
  <si>
    <t>85.1% HFC-125 , 11.5% HFC-134a , 3.4% isobutane</t>
  </si>
  <si>
    <t>R-422D</t>
  </si>
  <si>
    <t>65.1% HFC-125 , 31.5% HFC-134a , 3.4% isobutane</t>
  </si>
  <si>
    <t>R-423A</t>
  </si>
  <si>
    <t xml:space="preserve">47.5% HFC-227ea , 52.5% HFC-134a ,  </t>
  </si>
  <si>
    <t>R-424A</t>
  </si>
  <si>
    <t>50.5% HFC-125, 47% HFC-134a, 2.5% butane/pentane</t>
  </si>
  <si>
    <t>R-426A</t>
  </si>
  <si>
    <t>5.1% HFC-125, 93% HFC-134a, 1.9% butane/pentane</t>
  </si>
  <si>
    <t>R-428A</t>
  </si>
  <si>
    <t>77.5% HFC-125 , 2% HFC-143a , 1.9% isobutane</t>
  </si>
  <si>
    <t>R-434A</t>
  </si>
  <si>
    <t>63.2% HFC-125, 16% HFC-134a, 18% HFC-143a, 2.8% isobutane</t>
  </si>
  <si>
    <t>R-500</t>
  </si>
  <si>
    <t>73.8% CFC-12 , 26.2% HFC-152a , 48.8% HCFC-22</t>
  </si>
  <si>
    <t>R-502</t>
  </si>
  <si>
    <t xml:space="preserve">48.8% HCFC-22 , 51.2% CFC-115 </t>
  </si>
  <si>
    <t>R-504</t>
  </si>
  <si>
    <t>48.2% HFC-32 , 51.8% CFC-115</t>
  </si>
  <si>
    <t>R-507</t>
  </si>
  <si>
    <t>5% HFC-125 , 5% HFC143a</t>
  </si>
  <si>
    <t>R-508A</t>
  </si>
  <si>
    <t>39% HFC-23 , 61% PFC-116</t>
  </si>
  <si>
    <t>R-508B</t>
  </si>
  <si>
    <t>46% HFC-23 , 54% PFC-116</t>
  </si>
  <si>
    <r>
      <rPr>
        <b/>
        <sz val="9"/>
        <rFont val="Arial"/>
        <family val="2"/>
      </rPr>
      <t>Source:</t>
    </r>
    <r>
      <rPr>
        <sz val="9"/>
        <rFont val="Arial"/>
        <family val="2"/>
      </rPr>
      <t xml:space="preserve"> 
100-year GWPs from IPCC Fourth Assessment Report (AR4), 2007.  See the source note to Table 11 for further explanation. GWPs of blended refrigerants are based on their HFC and PFC constituents, which are based on data from http://www.epa.gov/ozone/snap/refrigerants/refblend.html.</t>
    </r>
  </si>
  <si>
    <t>Last Modified: 26 March 2020</t>
  </si>
  <si>
    <t>Red text indicates an update from the 2018 version of this document.</t>
  </si>
  <si>
    <t>Petroleum Coke</t>
  </si>
  <si>
    <t xml:space="preserve">Federal Register EPA; 40 CFR Part 98; e-CFR, June 13, 2017 (see link below). Table C-1, Table C-2, Table AA-1.  </t>
  </si>
  <si>
    <t>Federal Register EPA; 40 CFR Part 98; e-CFR, June 13, 2017 (see link below). Table C-1.</t>
  </si>
  <si>
    <r>
      <t>LNG:  The factor was developed based on the CO</t>
    </r>
    <r>
      <rPr>
        <vertAlign val="subscript"/>
        <sz val="9"/>
        <rFont val="Arial"/>
        <family val="2"/>
      </rPr>
      <t>2</t>
    </r>
    <r>
      <rPr>
        <sz val="9"/>
        <rFont val="Arial"/>
        <family val="2"/>
      </rPr>
      <t xml:space="preserve"> factor for Natural Gas factor and LNG fuel density from GREET1_2017.xlsx Model, Argonne National Laboratory.  This represents a methodology change from previous versions. </t>
    </r>
  </si>
  <si>
    <r>
      <rPr>
        <b/>
        <sz val="9"/>
        <rFont val="Arial"/>
        <family val="2"/>
      </rPr>
      <t>Source:</t>
    </r>
    <r>
      <rPr>
        <sz val="9"/>
        <rFont val="Arial"/>
        <family val="2"/>
      </rPr>
      <t xml:space="preserve"> EPA (2020) Inventory of U.S. Greenhouse Gas Emissions and Sinks: 1990-2018. All values are calculated from Tables A-107 through A-111.</t>
    </r>
  </si>
  <si>
    <r>
      <t>1996</t>
    </r>
    <r>
      <rPr>
        <sz val="10"/>
        <color rgb="FFFF0000"/>
        <rFont val="Arial"/>
        <family val="2"/>
      </rPr>
      <t>-2006</t>
    </r>
  </si>
  <si>
    <r>
      <t xml:space="preserve">Source: </t>
    </r>
    <r>
      <rPr>
        <sz val="9"/>
        <rFont val="Arial"/>
        <family val="2"/>
      </rPr>
      <t>EPA (2020) Inventory of U.S. Greenhouse Gas Emissions and Sinks: 1990-2018. All values are calculated from Tables A-110 through A-113.</t>
    </r>
  </si>
  <si>
    <r>
      <t>Agricultural Equipment</t>
    </r>
    <r>
      <rPr>
        <vertAlign val="superscript"/>
        <sz val="10"/>
        <color rgb="FFFF0000"/>
        <rFont val="Arial"/>
        <family val="2"/>
      </rPr>
      <t>A</t>
    </r>
  </si>
  <si>
    <r>
      <t>Construction/Mining Equipment</t>
    </r>
    <r>
      <rPr>
        <vertAlign val="superscript"/>
        <sz val="10"/>
        <color rgb="FFFF0000"/>
        <rFont val="Arial"/>
        <family val="2"/>
      </rPr>
      <t>B</t>
    </r>
  </si>
  <si>
    <r>
      <t xml:space="preserve">Source: </t>
    </r>
    <r>
      <rPr>
        <sz val="9"/>
        <rFont val="Arial"/>
        <family val="2"/>
      </rPr>
      <t>EPA (2020) Inventory of U.S. Greenhouse Gas Emissions and Sinks: 1990-2018. All values are calculated from Tables A-114 through A-115.</t>
    </r>
  </si>
  <si>
    <r>
      <rPr>
        <b/>
        <sz val="9"/>
        <rFont val="Arial"/>
        <family val="2"/>
      </rPr>
      <t xml:space="preserve">Source: </t>
    </r>
    <r>
      <rPr>
        <sz val="9"/>
        <rFont val="Arial"/>
        <family val="2"/>
      </rPr>
      <t>EPA eGRID2018, March 2020</t>
    </r>
  </si>
  <si>
    <r>
      <t>Waterborne Craft</t>
    </r>
    <r>
      <rPr>
        <vertAlign val="superscript"/>
        <sz val="10"/>
        <rFont val="Arial"/>
        <family val="2"/>
      </rPr>
      <t>C</t>
    </r>
  </si>
  <si>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data for road vehicles are from Table 2-13 of the U.S. Greenhouse Gas Emissions and Sinks: 1990–2018 (Feb. 2020).  
Vehicle-miles and passenger-miles data for road vehicles are from Table VM-1 of the Federal Highway Administration Highway Statistics 2018.  
CO</t>
    </r>
    <r>
      <rPr>
        <vertAlign val="subscript"/>
        <sz val="9"/>
        <rFont val="Arial"/>
        <family val="2"/>
      </rPr>
      <t>2</t>
    </r>
    <r>
      <rPr>
        <sz val="9"/>
        <rFont val="Arial"/>
        <family val="2"/>
      </rPr>
      <t>e emissions data for non-road vehicles are based on Table A-124 of the U.S. Greenhouse Gas Emissions and Sinks: 1990–2018, which are distributed into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based on fuel/vehicle emission factors.
Freight ton-mile data for non-road vehicles are from Table 1-50 of the Bureau of Transportation Statistics, National Transportation Statistics for 2019 (Data based on 2017).</t>
    </r>
  </si>
  <si>
    <r>
      <rPr>
        <b/>
        <sz val="9"/>
        <rFont val="Arial"/>
        <family val="2"/>
      </rPr>
      <t>Notes:</t>
    </r>
    <r>
      <rPr>
        <sz val="9"/>
        <rFont val="Arial"/>
        <family val="2"/>
      </rPr>
      <t xml:space="preserve"> 
Vehicle-mile factors are appropriate to use when the entire vehicle is dedicated to transporting the reporting company's product.  Ton-mile factors are appropriate when the vehicle is shared with products from other companies.  
</t>
    </r>
    <r>
      <rPr>
        <vertAlign val="superscript"/>
        <sz val="9"/>
        <rFont val="Arial"/>
        <family val="2"/>
      </rPr>
      <t xml:space="preserve">A </t>
    </r>
    <r>
      <rPr>
        <sz val="9"/>
        <rFont val="Arial"/>
        <family val="2"/>
      </rPr>
      <t xml:space="preserve">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 xml:space="preserve">C </t>
    </r>
    <r>
      <rPr>
        <sz val="9"/>
        <rFont val="Arial"/>
        <family val="2"/>
      </rPr>
      <t xml:space="preserve">Waterborne Craft: updates due to a methodology change.
</t>
    </r>
  </si>
  <si>
    <t>New Table</t>
  </si>
  <si>
    <t>Mixed MSW (municipal solid waste)</t>
  </si>
  <si>
    <r>
      <t xml:space="preserve">Source: </t>
    </r>
    <r>
      <rPr>
        <sz val="9"/>
        <rFont val="Arial"/>
        <family val="2"/>
      </rPr>
      <t xml:space="preserve">EPA, Office of Resource Conservation and Recovery (February 2016) Documentation for Greenhouse Gas Emission and Energy Factors used in the Waste Reduction Model (WARM).  Factors from tables provided in the Management Practices Chapters and Background Chapters.  WARM Version 15.  Additional data provided  by EPA, WARM-15 Background Data. </t>
    </r>
  </si>
  <si>
    <r>
      <t xml:space="preserve">Intercity Rail - Northeast Corridor </t>
    </r>
    <r>
      <rPr>
        <vertAlign val="superscript"/>
        <sz val="10"/>
        <color rgb="FFFF0000"/>
        <rFont val="Arial"/>
        <family val="2"/>
      </rPr>
      <t>C</t>
    </r>
  </si>
  <si>
    <r>
      <t xml:space="preserve">Intercity Rail - Other Routes </t>
    </r>
    <r>
      <rPr>
        <vertAlign val="superscript"/>
        <sz val="10"/>
        <color rgb="FFFF0000"/>
        <rFont val="Arial"/>
        <family val="2"/>
      </rPr>
      <t>C</t>
    </r>
  </si>
  <si>
    <r>
      <t xml:space="preserve">Intercity Rail - National Average </t>
    </r>
    <r>
      <rPr>
        <vertAlign val="superscript"/>
        <sz val="10"/>
        <color rgb="FFFF0000"/>
        <rFont val="Arial"/>
        <family val="2"/>
      </rPr>
      <t>C</t>
    </r>
  </si>
  <si>
    <r>
      <t>Commuter Rail</t>
    </r>
    <r>
      <rPr>
        <vertAlign val="superscript"/>
        <sz val="10"/>
        <rFont val="Arial"/>
        <family val="2"/>
      </rPr>
      <t xml:space="preserve"> D</t>
    </r>
  </si>
  <si>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data for highway vehicles are from Table 2-13 of the EPA (2020) Inventory of U.S. Greenhouse Gas Emissions and Sinks: 1990–2018.  
Vehicle-miles and passenger-miles data for highway vehicles are from Table VM-1 of the Federal Highway Administration Highway Statistics 2018.
Fuel consumption data and passenger-miles data for rail are from Tables A.14 to A.16 and C.9 to C.11 of the Transportation Energy Data Book: Edition 38. Fuel consumption was converted to emissions by using fuel and electricity emission factors presented in the tables above.
Intercity Rail factors from personal communication with Amtrak (Laura Fotiou), March 2020 
Air Travel factors from 2019 Guidelines to Defra / DECC's GHG Conversion Factors for Company Reporting.  Version 1.0 August 2019.</t>
    </r>
  </si>
  <si>
    <r>
      <rPr>
        <b/>
        <sz val="9"/>
        <rFont val="Arial"/>
        <family val="2"/>
      </rPr>
      <t>Notes:</t>
    </r>
    <r>
      <rPr>
        <sz val="9"/>
        <rFont val="Arial"/>
        <family val="2"/>
      </rPr>
      <t xml:space="preserve"> 
</t>
    </r>
    <r>
      <rPr>
        <vertAlign val="superscript"/>
        <sz val="9"/>
        <rFont val="Arial"/>
        <family val="2"/>
      </rPr>
      <t xml:space="preserve">A </t>
    </r>
    <r>
      <rPr>
        <sz val="9"/>
        <rFont val="Arial"/>
        <family val="2"/>
      </rPr>
      <t xml:space="preserve">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C</t>
    </r>
    <r>
      <rPr>
        <sz val="9"/>
        <rFont val="Arial"/>
        <family val="2"/>
      </rPr>
      <t xml:space="preserve"> Intercity rail: Amtrak long-distance rail between major cities. Northeast Corridor extends from Boston to Washington D.C. Other Routes are all routes outside the Northeast Corridor.
</t>
    </r>
    <r>
      <rPr>
        <vertAlign val="superscript"/>
        <sz val="9"/>
        <rFont val="Arial"/>
        <family val="2"/>
      </rPr>
      <t>D</t>
    </r>
    <r>
      <rPr>
        <sz val="9"/>
        <rFont val="Arial"/>
        <family val="2"/>
      </rPr>
      <t xml:space="preserve"> Commuter rail: rail service between a central city and adjacent suburbs (also called regional rail or suburban rail)
</t>
    </r>
    <r>
      <rPr>
        <vertAlign val="superscript"/>
        <sz val="9"/>
        <rFont val="Arial"/>
        <family val="2"/>
      </rPr>
      <t>E</t>
    </r>
    <r>
      <rPr>
        <sz val="9"/>
        <rFont val="Arial"/>
        <family val="2"/>
      </rPr>
      <t xml:space="preserve"> Transit rail: rail typically within an urban center, such as subways, elevated railways, metropolitan railways (metro), streetcars, trolley cars, and tramways.</t>
    </r>
  </si>
  <si>
    <t>Last Modified: 1 April 2022</t>
  </si>
  <si>
    <t>Red text indicates an update from the 2021 version of this document.</t>
  </si>
  <si>
    <r>
      <t>LNG:  The factor was developed based on the CO</t>
    </r>
    <r>
      <rPr>
        <vertAlign val="subscript"/>
        <sz val="9"/>
        <rFont val="Arial"/>
        <family val="2"/>
      </rPr>
      <t>2</t>
    </r>
    <r>
      <rPr>
        <sz val="9"/>
        <rFont val="Arial"/>
        <family val="2"/>
      </rPr>
      <t xml:space="preserve"> factor for Natural Gas factor and LNG fuel density from GREET1_2021.xlsx Model, Argonne National Laboratory (Fuel_Specs worksheet).</t>
    </r>
  </si>
  <si>
    <t xml:space="preserve"> 1973-1974  </t>
  </si>
  <si>
    <t xml:space="preserve"> 1975 </t>
  </si>
  <si>
    <t xml:space="preserve"> 1976-1977 </t>
  </si>
  <si>
    <t xml:space="preserve"> 1978-1979 </t>
  </si>
  <si>
    <t xml:space="preserve"> 1980 </t>
  </si>
  <si>
    <t xml:space="preserve"> 1981 </t>
  </si>
  <si>
    <t xml:space="preserve"> 1982 </t>
  </si>
  <si>
    <t xml:space="preserve"> 1983 </t>
  </si>
  <si>
    <t xml:space="preserve"> 1984-1993  </t>
  </si>
  <si>
    <t xml:space="preserve"> 1994  </t>
  </si>
  <si>
    <t xml:space="preserve"> 1995  </t>
  </si>
  <si>
    <t xml:space="preserve"> 1996  </t>
  </si>
  <si>
    <t xml:space="preserve"> 1997  </t>
  </si>
  <si>
    <t xml:space="preserve"> 1998  </t>
  </si>
  <si>
    <t xml:space="preserve"> 1999  </t>
  </si>
  <si>
    <t xml:space="preserve"> 2000  </t>
  </si>
  <si>
    <t xml:space="preserve"> 2001  </t>
  </si>
  <si>
    <t xml:space="preserve"> 2002  </t>
  </si>
  <si>
    <t xml:space="preserve"> 2003 </t>
  </si>
  <si>
    <t xml:space="preserve"> 2004 </t>
  </si>
  <si>
    <t xml:space="preserve"> 2005 </t>
  </si>
  <si>
    <t xml:space="preserve"> 2006 </t>
  </si>
  <si>
    <t xml:space="preserve"> 2007 </t>
  </si>
  <si>
    <t xml:space="preserve"> 2008 </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</si>
  <si>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</si>
  <si>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</si>
  <si>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</si>
  <si>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</si>
  <si>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</si>
  <si>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</si>
  <si>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</si>
  <si>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</si>
  <si>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</si>
  <si>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</si>
  <si>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</si>
  <si>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 xml:space="preserve"> 1973-1974 </t>
  </si>
  <si>
    <t xml:space="preserve"> 1976 </t>
  </si>
  <si>
    <t xml:space="preserve"> 1977-1978 </t>
  </si>
  <si>
    <t xml:space="preserve"> 1979-1980 </t>
  </si>
  <si>
    <t xml:space="preserve"> 1984 </t>
  </si>
  <si>
    <t xml:space="preserve"> 1985 </t>
  </si>
  <si>
    <t xml:space="preserve"> 1986 </t>
  </si>
  <si>
    <t xml:space="preserve"> 1987-1993 </t>
  </si>
  <si>
    <t xml:space="preserve"> 1994 </t>
  </si>
  <si>
    <t xml:space="preserve"> 1995 </t>
  </si>
  <si>
    <t xml:space="preserve"> 1996 </t>
  </si>
  <si>
    <t xml:space="preserve"> 1997 </t>
  </si>
  <si>
    <t xml:space="preserve"> 1998 </t>
  </si>
  <si>
    <t xml:space="preserve"> 1999 </t>
  </si>
  <si>
    <t xml:space="preserve"> 2000 </t>
  </si>
  <si>
    <t xml:space="preserve"> 2001 </t>
  </si>
  <si>
    <t xml:space="preserve"> 2002 </t>
  </si>
  <si>
    <t xml:space="preserve"> ≤1980</t>
  </si>
  <si>
    <t xml:space="preserve"> 1981-1984 </t>
  </si>
  <si>
    <t xml:space="preserve"> 1985-1986 </t>
  </si>
  <si>
    <t xml:space="preserve"> 1987 </t>
  </si>
  <si>
    <t xml:space="preserve"> 1988-1989 </t>
  </si>
  <si>
    <t xml:space="preserve"> 1990-1995 </t>
  </si>
  <si>
    <t xml:space="preserve"> 1960-1995 </t>
  </si>
  <si>
    <t xml:space="preserve"> 1996-2019</t>
  </si>
  <si>
    <r>
      <rPr>
        <b/>
        <sz val="9"/>
        <rFont val="Arial"/>
        <family val="2"/>
      </rPr>
      <t>Source</t>
    </r>
    <r>
      <rPr>
        <sz val="9"/>
        <rFont val="Arial"/>
        <family val="2"/>
      </rPr>
      <t>: EPA (2021) Inventory of U.S. Greenhouse Gas Emissions and Sinks: 1990-2019 (Annexes). All values are calculated from Tables A-90 through A-94.</t>
    </r>
  </si>
  <si>
    <t>1983-2006</t>
  </si>
  <si>
    <t>2007-2019</t>
  </si>
  <si>
    <r>
      <rPr>
        <b/>
        <sz val="9"/>
        <rFont val="Arial"/>
        <family val="2"/>
      </rPr>
      <t>Source</t>
    </r>
    <r>
      <rPr>
        <sz val="9"/>
        <rFont val="Arial"/>
        <family val="2"/>
      </rPr>
      <t>: EPA (2021) Inventory of U.S. Greenhouse Gas Emissions and Sinks: 1990-2019 (Annexes). All values are calculated from Tables A-93 through A-96.</t>
    </r>
  </si>
  <si>
    <r>
      <rPr>
        <b/>
        <sz val="9"/>
        <rFont val="Arial"/>
        <family val="2"/>
      </rPr>
      <t>Source</t>
    </r>
    <r>
      <rPr>
        <sz val="9"/>
        <rFont val="Arial"/>
        <family val="2"/>
      </rPr>
      <t>: EPA (2021) Inventory of U.S. Greenhouse Gas Emissions and Sinks: 1990-2019 (Annexes). All values are calculated from Tables A-97 through A-98.</t>
    </r>
  </si>
  <si>
    <r>
      <rPr>
        <b/>
        <sz val="9"/>
        <rFont val="Arial"/>
        <family val="2"/>
      </rPr>
      <t xml:space="preserve">Notes: 
</t>
    </r>
    <r>
      <rPr>
        <sz val="9"/>
        <rFont val="Arial"/>
        <family val="2"/>
      </rPr>
      <t>CH</t>
    </r>
    <r>
      <rPr>
        <vertAlign val="subscript"/>
        <sz val="9"/>
        <rFont val="Arial"/>
        <family val="2"/>
      </rPr>
      <t>4</t>
    </r>
    <r>
      <rPr>
        <sz val="9"/>
        <rFont val="Arial"/>
        <family val="2"/>
      </rPr>
      <t xml:space="preserve"> and N</t>
    </r>
    <r>
      <rPr>
        <vertAlign val="subscript"/>
        <sz val="9"/>
        <rFont val="Arial"/>
        <family val="2"/>
      </rPr>
      <t>2</t>
    </r>
    <r>
      <rPr>
        <sz val="9"/>
        <rFont val="Arial"/>
        <family val="2"/>
      </rPr>
      <t xml:space="preserve">O Emission Factors: Updates due to a methodology change. 
</t>
    </r>
    <r>
      <rPr>
        <vertAlign val="superscript"/>
        <sz val="9"/>
        <rFont val="Arial"/>
        <family val="2"/>
      </rPr>
      <t>A</t>
    </r>
    <r>
      <rPr>
        <sz val="9"/>
        <rFont val="Arial"/>
        <family val="2"/>
      </rPr>
      <t xml:space="preserve"> Includes equipment, such as tractors and combines, as well as fuel consumption from trucks that are used off-road in agriculture.   
</t>
    </r>
    <r>
      <rPr>
        <vertAlign val="superscript"/>
        <sz val="9"/>
        <rFont val="Arial"/>
        <family val="2"/>
      </rPr>
      <t>B</t>
    </r>
    <r>
      <rPr>
        <sz val="9"/>
        <rFont val="Arial"/>
        <family val="2"/>
      </rPr>
      <t xml:space="preserve"> Includes equipment, such as cranes, dumpers, and excavators, as well as fuel consumption from trucks that are used off-road in construction. </t>
    </r>
  </si>
  <si>
    <r>
      <rPr>
        <b/>
        <sz val="9"/>
        <rFont val="Arial"/>
        <family val="2"/>
      </rPr>
      <t xml:space="preserve">Source: </t>
    </r>
    <r>
      <rPr>
        <sz val="9"/>
        <rFont val="Arial"/>
        <family val="2"/>
      </rPr>
      <t>EPA eGRID2020, February 2022</t>
    </r>
  </si>
  <si>
    <t>Scope 3 emission factors provided below are aligned with the Greenhouse Gas Protocol Technical Guidance for Calculating Scope 3 Emissions, version 1.0 (Scope 3 Calculation Guidance). Where applicable, the specific calculation method is referenced. Refer to the Scope 3 Calculation Guidance for more information (http://www.ghgprotocol.org/scope-3-technical-calculation-guidance).</t>
  </si>
  <si>
    <t xml:space="preserve">These factors are intended for use in the distance-based method defined in the Scope 3 Calculation Guidance. If fuel data are available, then the fuel-based method should be used, with factors from Tables 2 through 5. </t>
  </si>
  <si>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data for road vehicles are from Table 2-13 of the EPA (2021) Inventory of U.S. Greenhouse Gas Emissions and Sinks: 1990-2019.
Vehicle-miles and passenger-miles data for road vehicles are from Table VM-1 of the Federal Highway Administration Highway Statistics 2019.  
CO</t>
    </r>
    <r>
      <rPr>
        <vertAlign val="subscript"/>
        <sz val="9"/>
        <rFont val="Arial"/>
        <family val="2"/>
      </rPr>
      <t>2</t>
    </r>
    <r>
      <rPr>
        <sz val="9"/>
        <rFont val="Arial"/>
        <family val="2"/>
      </rPr>
      <t>e emissions data for non-road vehicles are based on Table A-107 of the EPA (2021) Inventory of U.S. Greenhouse Gas Emissions and Sinks: 1990-2019, which are distributed into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based on fuel/vehicle emission factors.
Freight ton-mile data are from Table 1-50 of the Bureau of Transportation Statistics, National Transportation Statistics for 2021 (Data based on 2019 for rail, waterborne craft and aircraft;  medium- and heavy-duty truck based on 2018, due to data availability).</t>
    </r>
  </si>
  <si>
    <r>
      <rPr>
        <b/>
        <sz val="9"/>
        <rFont val="Arial"/>
        <family val="2"/>
      </rPr>
      <t>Notes:</t>
    </r>
    <r>
      <rPr>
        <sz val="9"/>
        <rFont val="Arial"/>
        <family val="2"/>
      </rPr>
      <t xml:space="preserve"> 
Vehicle-mile factors are appropriate to use when the entire vehicle is dedicated to transporting the reporting company's product.  Ton-mile factors are appropriate when the vehicle is shared with products from other companies.  
</t>
    </r>
    <r>
      <rPr>
        <vertAlign val="superscript"/>
        <sz val="9"/>
        <rFont val="Arial"/>
        <family val="2"/>
      </rPr>
      <t>A</t>
    </r>
    <r>
      <rPr>
        <sz val="9"/>
        <rFont val="Arial"/>
        <family val="2"/>
      </rPr>
      <t xml:space="preserve"> 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C</t>
    </r>
    <r>
      <rPr>
        <sz val="9"/>
        <rFont val="Arial"/>
        <family val="2"/>
      </rPr>
      <t xml:space="preserve"> Medium- and Heavy-Duty Truck: includes Combination Trucks and single frame trucks that have 2-Axles and at least 6 tires or a gross vehicle weight rating exceeding 10,000 lbs.</t>
    </r>
  </si>
  <si>
    <t>These factors are intended for use in the waste-type-specific method or the average-data method defined in the Scope 3 Calculation Guidance for category 5 and category 12. Choose the appropriate material and disposal method from the table below. For the average-data method, use one of the mixed material types, such as mixed MSW.</t>
  </si>
  <si>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data for highway vehicles are from Table 2-13 of the EPA (2021) Inventory of U.S. Greenhouse Gas Emissions and Sinks: 1990–2019.  
Vehicle-miles and passenger-miles data for highway vehicles are from Table VM-1 of the Federal Highway Administration Highway Statistics 2019.
Fuel consumption data and passenger-miles data for rail are from Tables A.14 to A.16 and C.9 to C.11 of the Transportation Energy Data Book: Edition 39. Fuel consumption was converted to emissions by using fuel and electricity emission factors presented in the tables above. 
Intercity Rail factors from communication with Amtrak (Laura Fotiou), March 2020.  These are based on 2019 values. 
Air Travel factors from 2021 Guidelines to Defra / DECC's GHG Conversion Factors for Company Reporting.  Version 1.0 June 2021.</t>
    </r>
  </si>
  <si>
    <t>Last Modified: 12 September 2023</t>
  </si>
  <si>
    <t>Blue text indicates an update from the 2022 version of this document.</t>
  </si>
  <si>
    <t xml:space="preserve">Federal Register EPA; 40 CFR Part 98; e-CFR, (see link below). Table C-1 and Table C-2 (78 FR 71950, Nov. 29, 2013, as amended at 81 FR 89252, Dec. 9, 2016), Table AA-1 (78 FR 71965, Nov. 29, 2013).  </t>
  </si>
  <si>
    <t>https://www.ecfr.gov/current/title-40/chapter-I/subchapter-C/part-98</t>
  </si>
  <si>
    <r>
      <rPr>
        <b/>
        <sz val="9"/>
        <rFont val="Arial"/>
        <family val="2"/>
      </rPr>
      <t>Notes:</t>
    </r>
    <r>
      <rPr>
        <sz val="9"/>
        <rFont val="Arial"/>
        <family val="2"/>
      </rPr>
      <t xml:space="preserve"> </t>
    </r>
  </si>
  <si>
    <t>Emission factors are per unit of heat content using higher heating values (HHV). If heat content is available from the fuel supplier, it is preferable to use that value. If not, default heat contents are provided.</t>
  </si>
  <si>
    <t>The factors represented in the table above represent combustion emissions only (tank-to-wheel) and do not represent upstream emissions or well-to-wheel emissions.</t>
  </si>
  <si>
    <t>Federal Register EPA; 40 CFR Part 98; e-CFR, (see link below). Table C-1 (78 FR 71950, Nov. 29, 2013, as amended at 81 FR 89252, Dec. 9, 2016)</t>
  </si>
  <si>
    <r>
      <t>LNG:  The factor was developed based on the CO</t>
    </r>
    <r>
      <rPr>
        <vertAlign val="subscript"/>
        <sz val="9"/>
        <rFont val="Arial"/>
        <family val="2"/>
      </rPr>
      <t>2</t>
    </r>
    <r>
      <rPr>
        <sz val="9"/>
        <rFont val="Arial"/>
        <family val="2"/>
      </rPr>
      <t xml:space="preserve"> factor for Natural Gas factor and LNG fuel density from GREET1_2022.xlsx Model, Argonne National Laboratory (Fuel_Specs worksheet).</t>
    </r>
  </si>
  <si>
    <t xml:space="preserve"> 2020</t>
  </si>
  <si>
    <t xml:space="preserve"> 1996-2005</t>
  </si>
  <si>
    <t xml:space="preserve">0 </t>
  </si>
  <si>
    <t xml:space="preserve"> 2006-2020</t>
  </si>
  <si>
    <r>
      <rPr>
        <b/>
        <sz val="9"/>
        <rFont val="Arial"/>
        <family val="2"/>
      </rPr>
      <t>Source</t>
    </r>
    <r>
      <rPr>
        <sz val="9"/>
        <rFont val="Arial"/>
        <family val="2"/>
      </rPr>
      <t>: EPA (2022) Inventory of U.S. Greenhouse Gas Emissions and Sinks: 1990-2020 (Annexes). All values are calculated from Tables A-84 through A-88.</t>
    </r>
  </si>
  <si>
    <r>
      <rPr>
        <b/>
        <sz val="9"/>
        <rFont val="Arial"/>
        <family val="2"/>
      </rPr>
      <t>Notes</t>
    </r>
    <r>
      <rPr>
        <sz val="9"/>
        <rFont val="Arial"/>
        <family val="2"/>
      </rPr>
      <t>: 
Emission factor updates due to a methodology change. 
The factors represented in the table above represent combustion emissions only (tank-to-wheel) and do not represent upstream emissions or well-to-wheel emissions.</t>
    </r>
  </si>
  <si>
    <t>2007-2020</t>
  </si>
  <si>
    <t>Source: EPA (2022) Inventory of U.S. Greenhouse Gas Emissions and Sinks: 1990-2020 (Annexes). All values are calculated from Tables A-88 through A-90.</t>
  </si>
  <si>
    <t>https://www.epa.gov/ghgemissions/inventory-us-greenhouse-gas-emissions-and-sinks</t>
  </si>
  <si>
    <t>Gasoline Off-Road Trucks</t>
  </si>
  <si>
    <t>Diesel Equipment</t>
  </si>
  <si>
    <t>Diesel Off-Road Trucks</t>
  </si>
  <si>
    <t>Source: EPA (2022) Inventory of U.S. Greenhouse Gas Emissions and Sinks: 1990-2020 (Annexes). All values are calculated from Tables A-91 through A-92.</t>
  </si>
  <si>
    <r>
      <rPr>
        <b/>
        <sz val="9"/>
        <rFont val="Arial"/>
        <family val="2"/>
      </rPr>
      <t xml:space="preserve">Notes: 
</t>
    </r>
    <r>
      <rPr>
        <sz val="9"/>
        <rFont val="Arial"/>
        <family val="2"/>
      </rPr>
      <t xml:space="preserve">Emission factor updates due to a methodology change. </t>
    </r>
    <r>
      <rPr>
        <sz val="9"/>
        <color rgb="FFFF0000"/>
        <rFont val="Arial"/>
        <family val="2"/>
      </rPr>
      <t xml:space="preserve">
</t>
    </r>
    <r>
      <rPr>
        <sz val="9"/>
        <rFont val="Arial"/>
        <family val="2"/>
      </rPr>
      <t xml:space="preserve">The factors represented in the table above represent combustion emissions only (tank-to-wheel) and do not represent upstream emissions or well-to-wheel emissions.
</t>
    </r>
    <r>
      <rPr>
        <vertAlign val="superscript"/>
        <sz val="9"/>
        <rFont val="Arial"/>
        <family val="2"/>
      </rPr>
      <t>A</t>
    </r>
    <r>
      <rPr>
        <sz val="9"/>
        <rFont val="Arial"/>
        <family val="2"/>
      </rPr>
      <t xml:space="preserve"> Includes equipment, such as tractors and combines, as well as fuel consumption from trucks that are used off-road in agriculture.   
</t>
    </r>
    <r>
      <rPr>
        <vertAlign val="superscript"/>
        <sz val="9"/>
        <rFont val="Arial"/>
        <family val="2"/>
      </rPr>
      <t>B</t>
    </r>
    <r>
      <rPr>
        <sz val="9"/>
        <rFont val="Arial"/>
        <family val="2"/>
      </rPr>
      <t xml:space="preserve"> Includes equipment, such as cranes, dumpers, and excavators, as well as fuel consumption from trucks that are used off-road in construction. </t>
    </r>
  </si>
  <si>
    <t>eGRID Subregion Acronym</t>
  </si>
  <si>
    <t>eGRID Subregion Name</t>
  </si>
  <si>
    <t>AKGD</t>
  </si>
  <si>
    <t>AKMS</t>
  </si>
  <si>
    <t>AZNM</t>
  </si>
  <si>
    <t>CAMX</t>
  </si>
  <si>
    <t>ERCT</t>
  </si>
  <si>
    <t>FRCC</t>
  </si>
  <si>
    <t>HIMS</t>
  </si>
  <si>
    <t>HIOA</t>
  </si>
  <si>
    <t>MROE</t>
  </si>
  <si>
    <t>MROW</t>
  </si>
  <si>
    <t>NEWE</t>
  </si>
  <si>
    <t>NWPP</t>
  </si>
  <si>
    <t>NYCW</t>
  </si>
  <si>
    <t>NYLI</t>
  </si>
  <si>
    <t>NYUP</t>
  </si>
  <si>
    <t>PRMS</t>
  </si>
  <si>
    <t>RFCE</t>
  </si>
  <si>
    <t>RFCM</t>
  </si>
  <si>
    <t>RFCW</t>
  </si>
  <si>
    <t>RMPA</t>
  </si>
  <si>
    <t>SPNO</t>
  </si>
  <si>
    <t>SPSO</t>
  </si>
  <si>
    <t>SRMV</t>
  </si>
  <si>
    <t>SRMW</t>
  </si>
  <si>
    <t>SRSO</t>
  </si>
  <si>
    <t>SRTV</t>
  </si>
  <si>
    <t>SRVC</t>
  </si>
  <si>
    <r>
      <rPr>
        <b/>
        <sz val="9"/>
        <rFont val="Arial"/>
        <family val="2"/>
      </rPr>
      <t xml:space="preserve">Source: </t>
    </r>
    <r>
      <rPr>
        <sz val="9"/>
        <rFont val="Arial"/>
        <family val="2"/>
      </rPr>
      <t>EPA eGRID2021, February 2023 (Table 1. Subregion Output Emission Rates)</t>
    </r>
  </si>
  <si>
    <t>https://www.epa.gov/egrid/download-data</t>
  </si>
  <si>
    <t>Notes:</t>
  </si>
  <si>
    <t>Total output emission factors can be used as default factors for estimating GHG emissions from electricity use when developing a carbon footprint or emissions inventory. Annual non-baseload output emission factors should not be used when developing a carbon footprint or emissions inventory, but can be used to estimate GHG emissions reductions on the grid from changes in electricity use. 
For technical information, reference the EPA's eGRID Technical Guide</t>
  </si>
  <si>
    <t xml:space="preserve">https://www.epa.gov/system/files/documents/2023-01/eGRID2021_technical_guide.pdf </t>
  </si>
  <si>
    <t xml:space="preserve">Emission factors are per mmBtu of steam or heat purchased. These factors assume natural gas fuel is used to generate steam or heat at 80 percent thermal efficiency.  </t>
  </si>
  <si>
    <t>Scope 3 emission factors provided below are aligned with the Greenhouse Gas Protocol Technical Guidance for Calculating Scope 3 Emissions, version 1.0 (Scope 3 Calculation Guidance). Where applicable, the specific calculation method is referenced. Refer to the Scope 3 Calculation Guidance for more information (http://www.ghgprotocol.org/scope-3-technical-calculation-guidance)</t>
  </si>
  <si>
    <r>
      <t>Medium- and Heavy-Duty Truck</t>
    </r>
    <r>
      <rPr>
        <vertAlign val="superscript"/>
        <sz val="10"/>
        <rFont val="Arial"/>
        <family val="2"/>
      </rPr>
      <t>C</t>
    </r>
  </si>
  <si>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data for road vehicles are from Table 2-13 of the EPA (2022) Inventory of U.S. Greenhouse Gas Emissions and Sinks: 1990-2020.
Vehicle-miles and passenger-miles data for road vehicles are from Table VM-1 of the Federal Highway Administration Highway Statistics 2020.  
CO</t>
    </r>
    <r>
      <rPr>
        <vertAlign val="subscript"/>
        <sz val="9"/>
        <rFont val="Arial"/>
        <family val="2"/>
      </rPr>
      <t>2</t>
    </r>
    <r>
      <rPr>
        <sz val="9"/>
        <rFont val="Arial"/>
        <family val="2"/>
      </rPr>
      <t>e emissions data for non-road vehicles are based on Table A-107 of the EPA (2022) Inventory of U.S. Greenhouse Gas Emissions and Sinks: 1990-2020, which are distributed into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based on fuel/vehicle emission factors.
Freight ton-mile data are from Table 1-50 of the Bureau of Transportation Statistics, National Transportation Statistics for 2021 (2020 data).</t>
    </r>
  </si>
  <si>
    <r>
      <rPr>
        <b/>
        <sz val="9"/>
        <rFont val="Arial"/>
        <family val="2"/>
      </rPr>
      <t>Notes:</t>
    </r>
    <r>
      <rPr>
        <sz val="9"/>
        <rFont val="Arial"/>
        <family val="2"/>
      </rPr>
      <t xml:space="preserve"> 
Vehicle-mile factors are appropriate to use when the entire vehicle is dedicated to transporting the reporting company's product. Ton-mile factors are appropriate when the vehicle is shared with products from other companies.  
The factors represented in the table above represent combustion emissions only (tank-to-wheel) and do not represent upstream emissions or well-to-wheel emissions.
</t>
    </r>
    <r>
      <rPr>
        <vertAlign val="superscript"/>
        <sz val="9"/>
        <rFont val="Arial"/>
        <family val="2"/>
      </rPr>
      <t>A</t>
    </r>
    <r>
      <rPr>
        <sz val="9"/>
        <rFont val="Arial"/>
        <family val="2"/>
      </rPr>
      <t xml:space="preserve"> 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C</t>
    </r>
    <r>
      <rPr>
        <sz val="9"/>
        <rFont val="Arial"/>
        <family val="2"/>
      </rPr>
      <t xml:space="preserve"> Medium- and Heavy-Duty Truck: includes Combination Trucks and single frame trucks that have 2-Axles and at least 6 tires or a gross vehicle weight rating exceeding 10,000 lbs.</t>
    </r>
  </si>
  <si>
    <t>Anaerobically Digested (Wet Digestate with Curing)</t>
  </si>
  <si>
    <r>
      <rPr>
        <b/>
        <sz val="9"/>
        <rFont val="Arial"/>
        <family val="2"/>
      </rPr>
      <t xml:space="preserve">Notes: </t>
    </r>
    <r>
      <rPr>
        <sz val="9"/>
        <rFont val="Arial"/>
        <family val="2"/>
      </rPr>
      <t>These factors do not include any avoided emissions impact from any of the disposal methods. All the factors presented here include transportation emissions, which are optional in the Scope 3 Calculation Guidance, with an assumed average distance traveled to the processing facility. AR4 GWPs are used to convert all waste emission factors into CO</t>
    </r>
    <r>
      <rPr>
        <vertAlign val="subscript"/>
        <sz val="9"/>
        <rFont val="Arial"/>
        <family val="2"/>
      </rPr>
      <t>2</t>
    </r>
    <r>
      <rPr>
        <sz val="9"/>
        <rFont val="Arial"/>
        <family val="2"/>
      </rPr>
      <t xml:space="preserve">e.   
</t>
    </r>
    <r>
      <rPr>
        <vertAlign val="superscript"/>
        <sz val="9"/>
        <rFont val="Arial"/>
        <family val="2"/>
      </rPr>
      <t>A</t>
    </r>
    <r>
      <rPr>
        <sz val="9"/>
        <rFont val="Arial"/>
        <family val="2"/>
      </rPr>
      <t xml:space="preserve"> Recycling emissions include transport to recycling facility and sorting of recycled materials at material recovery facility.  
</t>
    </r>
    <r>
      <rPr>
        <vertAlign val="superscript"/>
        <sz val="9"/>
        <rFont val="Arial"/>
        <family val="2"/>
      </rPr>
      <t>B</t>
    </r>
    <r>
      <rPr>
        <sz val="9"/>
        <rFont val="Arial"/>
        <family val="2"/>
      </rPr>
      <t xml:space="preserve"> Landfilling emissions include transport to landfill, equipment use at landfill and fugitive landfill CH</t>
    </r>
    <r>
      <rPr>
        <vertAlign val="subscript"/>
        <sz val="9"/>
        <rFont val="Arial"/>
        <family val="2"/>
      </rPr>
      <t>4</t>
    </r>
    <r>
      <rPr>
        <sz val="9"/>
        <rFont val="Arial"/>
        <family val="2"/>
      </rPr>
      <t xml:space="preserve"> emissions.  Landfill CH</t>
    </r>
    <r>
      <rPr>
        <vertAlign val="subscript"/>
        <sz val="9"/>
        <rFont val="Arial"/>
        <family val="2"/>
      </rPr>
      <t>4</t>
    </r>
    <r>
      <rPr>
        <sz val="9"/>
        <rFont val="Arial"/>
        <family val="2"/>
      </rPr>
      <t xml:space="preserve"> is based on typical landfill gas collection practices and average landfill moisture conditions.
</t>
    </r>
    <r>
      <rPr>
        <vertAlign val="superscript"/>
        <sz val="9"/>
        <rFont val="Arial"/>
        <family val="2"/>
      </rPr>
      <t>C</t>
    </r>
    <r>
      <rPr>
        <sz val="9"/>
        <rFont val="Arial"/>
        <family val="2"/>
      </rPr>
      <t xml:space="preserve"> Combustion emissions include transport to combustion facility and combustion-related non-biogenic CO</t>
    </r>
    <r>
      <rPr>
        <vertAlign val="subscript"/>
        <sz val="9"/>
        <rFont val="Arial"/>
        <family val="2"/>
      </rPr>
      <t>2</t>
    </r>
    <r>
      <rPr>
        <sz val="9"/>
        <rFont val="Arial"/>
        <family val="2"/>
      </rPr>
      <t xml:space="preserve"> and N</t>
    </r>
    <r>
      <rPr>
        <vertAlign val="subscript"/>
        <sz val="9"/>
        <rFont val="Arial"/>
        <family val="2"/>
      </rPr>
      <t>2</t>
    </r>
    <r>
      <rPr>
        <sz val="9"/>
        <rFont val="Arial"/>
        <family val="2"/>
      </rPr>
      <t xml:space="preserve">O  
</t>
    </r>
    <r>
      <rPr>
        <vertAlign val="superscript"/>
        <sz val="9"/>
        <rFont val="Arial"/>
        <family val="2"/>
      </rPr>
      <t>D</t>
    </r>
    <r>
      <rPr>
        <sz val="9"/>
        <rFont val="Arial"/>
        <family val="2"/>
      </rPr>
      <t xml:space="preserve"> Composting emissions include transport to composting facility, equipment use at composting facility and CH</t>
    </r>
    <r>
      <rPr>
        <vertAlign val="subscript"/>
        <sz val="9"/>
        <rFont val="Arial"/>
        <family val="2"/>
      </rPr>
      <t>4</t>
    </r>
    <r>
      <rPr>
        <sz val="9"/>
        <rFont val="Arial"/>
        <family val="2"/>
      </rPr>
      <t xml:space="preserve"> and N</t>
    </r>
    <r>
      <rPr>
        <vertAlign val="subscript"/>
        <sz val="9"/>
        <rFont val="Arial"/>
        <family val="2"/>
      </rPr>
      <t>2</t>
    </r>
    <r>
      <rPr>
        <sz val="9"/>
        <rFont val="Arial"/>
        <family val="2"/>
      </rPr>
      <t xml:space="preserve">O emissions during composting. </t>
    </r>
  </si>
  <si>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O emissions data for highway vehicles are from Table 2-13 of the EPA (2022) Inventory of U.S. Greenhouse Gas Emissions and Sinks: 1990–2020.  
Vehicle-miles and passenger-miles data for highway vehicles are from Table VM-1 of the Federal Highway Administration Highway Statistics 2020.
Fuel consumption data and passenger-miles data for rail are from Tables A.14 to A.16 and C.9 to C.11 of the Transportation Energy Data Book: Edition 40. Fuel consumption was converted to emissions by using fuel and electricity emission factors presented in the tables above. 
Intercity Rail factors from communication with Amtrak, March 2020. These are based on 2019 values. 
Air Travel factors from 2022 Guidelines to Defra / DECC's GHG Conversion Factors for Company Reporting.  Version 2.0 June 2022.</t>
    </r>
  </si>
  <si>
    <r>
      <rPr>
        <b/>
        <sz val="9"/>
        <rFont val="Arial"/>
        <family val="2"/>
      </rPr>
      <t>Notes:</t>
    </r>
    <r>
      <rPr>
        <sz val="9"/>
        <rFont val="Arial"/>
        <family val="2"/>
      </rPr>
      <t xml:space="preserve"> 
The factors represented in the table above represent combustion emissions only (tank-to-wheel) and do not represent upstream emissions or well-to-wheel emissions.
CH</t>
    </r>
    <r>
      <rPr>
        <vertAlign val="subscript"/>
        <sz val="9"/>
        <rFont val="Arial"/>
        <family val="2"/>
      </rPr>
      <t>4</t>
    </r>
    <r>
      <rPr>
        <sz val="9"/>
        <rFont val="Arial"/>
        <family val="2"/>
      </rPr>
      <t xml:space="preserve"> and N</t>
    </r>
    <r>
      <rPr>
        <vertAlign val="subscript"/>
        <sz val="9"/>
        <rFont val="Arial"/>
        <family val="2"/>
      </rPr>
      <t>2</t>
    </r>
    <r>
      <rPr>
        <sz val="9"/>
        <rFont val="Arial"/>
        <family val="2"/>
      </rPr>
      <t xml:space="preserve">O emission factor updates for motorcycle and bus due to a methodology change. 
</t>
    </r>
    <r>
      <rPr>
        <vertAlign val="superscript"/>
        <sz val="9"/>
        <rFont val="Arial"/>
        <family val="2"/>
      </rPr>
      <t xml:space="preserve">A </t>
    </r>
    <r>
      <rPr>
        <sz val="9"/>
        <rFont val="Arial"/>
        <family val="2"/>
      </rPr>
      <t xml:space="preserve">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C</t>
    </r>
    <r>
      <rPr>
        <sz val="9"/>
        <rFont val="Arial"/>
        <family val="2"/>
      </rPr>
      <t xml:space="preserve"> Intercity rail: Amtrak long-distance rail between major cities. Northeast Corridor extends from Boston to Washington D.C. Other Routes are all routes outside the Northeast Corridor.
</t>
    </r>
    <r>
      <rPr>
        <vertAlign val="superscript"/>
        <sz val="9"/>
        <rFont val="Arial"/>
        <family val="2"/>
      </rPr>
      <t>D</t>
    </r>
    <r>
      <rPr>
        <sz val="9"/>
        <rFont val="Arial"/>
        <family val="2"/>
      </rPr>
      <t xml:space="preserve"> Commuter rail: rail service between a central city and adjacent suburbs (also called regional rail or suburban rail).  
</t>
    </r>
    <r>
      <rPr>
        <vertAlign val="superscript"/>
        <sz val="9"/>
        <rFont val="Arial"/>
        <family val="2"/>
      </rPr>
      <t>E</t>
    </r>
    <r>
      <rPr>
        <sz val="9"/>
        <rFont val="Arial"/>
        <family val="2"/>
      </rPr>
      <t xml:space="preserve"> Transit rail: rail typically within an urban center, such as subways, elevated railways, metropolitan railways (metro), streetcars, trolley cars, and tramways. </t>
    </r>
  </si>
  <si>
    <r>
      <rPr>
        <b/>
        <sz val="9"/>
        <rFont val="Arial"/>
        <family val="2"/>
      </rPr>
      <t>Source:</t>
    </r>
    <r>
      <rPr>
        <sz val="9"/>
        <rFont val="Arial"/>
        <family val="2"/>
      </rPr>
      <t xml:space="preserve"> 
100-year GWPs from IPCC Fourth Assessment Report (AR4), 2007. IPCC AR4 was published in 2007 and is among the most current and comprehensive peer-reviewed assessments of climate change. AR4 provides revised GWPs of several GHGs relative to the values provided in previous assessment reports, following advances in scientific knowledge on the radiative efficiencies and atmospheric lifetimes of these GHGs and of CO2. 
Factors in the 2023 Emission Factors update are based on AR4 GWPs, but EPA recognizes that Fifth Assessment Report (AR5) GWPs have been published and used in the Draft Inventory of U.S. Greenhouse Gas Emissions and Sinks: 1990-2021 report (published February 2023). However, this 2023 Emission Factors Hub and the GHG Reporting Program continue to use AR4 GWPs. EPA plans to incorporate AR5 GWPs into the 2024 Emission Factors Hub update.</t>
    </r>
  </si>
  <si>
    <t>60% HCFC-22 , 38% HFC-125 , 2% propane</t>
  </si>
  <si>
    <t>47.5% HFC-227ea , 52.5% HFC-134a</t>
  </si>
  <si>
    <t>50.5% HFC-125 , 47% HFC-134a , 2.5% butane/pentane</t>
  </si>
  <si>
    <t>5.1% HFC-125 , 93% HFC-134a , 1.9% butane/pentane</t>
  </si>
  <si>
    <t>63.2% HFC-125 , 16% HFC-134a , 18% HFC-143a , 2.8% isobutane</t>
  </si>
  <si>
    <t>Last Modified: June 5, 2024</t>
  </si>
  <si>
    <t>Blue text indicates an update from the 2023 version of this document.</t>
  </si>
  <si>
    <t>Light Blue text indicates an update from the original release of the 2024 version of this document.</t>
  </si>
  <si>
    <r>
      <t>Typically, greenhouse gas emissions are reported in units of carbon dioxide equivalent (CO</t>
    </r>
    <r>
      <rPr>
        <vertAlign val="subscript"/>
        <sz val="10"/>
        <rFont val="Arial"/>
        <family val="2"/>
      </rPr>
      <t>2</t>
    </r>
    <r>
      <rPr>
        <sz val="10"/>
        <rFont val="Arial"/>
        <family val="2"/>
      </rPr>
      <t>e).  Gases are converted to CO</t>
    </r>
    <r>
      <rPr>
        <vertAlign val="subscript"/>
        <sz val="10"/>
        <rFont val="Arial"/>
        <family val="2"/>
      </rPr>
      <t>2</t>
    </r>
    <r>
      <rPr>
        <sz val="10"/>
        <rFont val="Arial"/>
        <family val="2"/>
      </rPr>
      <t>e by multiplying by their global warming potential (GWP).  In most cases, the emission factors listed in this document generally have not been converted to CO</t>
    </r>
    <r>
      <rPr>
        <vertAlign val="subscript"/>
        <sz val="10"/>
        <rFont val="Arial"/>
        <family val="2"/>
      </rPr>
      <t>2</t>
    </r>
    <r>
      <rPr>
        <sz val="10"/>
        <rFont val="Arial"/>
        <family val="2"/>
      </rPr>
      <t xml:space="preserve">e.  To do so, multiply the emissions by the corresponding GWP listed in the table below.  </t>
    </r>
  </si>
  <si>
    <r>
      <rPr>
        <b/>
        <sz val="9"/>
        <rFont val="Arial"/>
        <family val="2"/>
      </rPr>
      <t xml:space="preserve">Source: </t>
    </r>
    <r>
      <rPr>
        <sz val="9"/>
        <rFont val="Arial"/>
        <family val="2"/>
      </rPr>
      <t xml:space="preserve">Intergovernmental Panel on Climate Change (IPCC), Fifth Assessment
Report (AR5), 2013. See the source note to Table 11 for further explanation. </t>
    </r>
  </si>
  <si>
    <r>
      <rPr>
        <b/>
        <sz val="9"/>
        <rFont val="Arial"/>
        <family val="2"/>
      </rPr>
      <t>Notes</t>
    </r>
    <r>
      <rPr>
        <sz val="9"/>
        <rFont val="Arial"/>
        <family val="2"/>
      </rPr>
      <t>: 
These GWP values represent a change from the previous version of this document. In alignment with the U.S. Inventory of U.S. GHG Emissions and Sinks 1990-2021 Inventory Report, the recommended GWP values have been updated to Intergovernmental Panel on Climate Change (IPCC), Fifth Assessment Report (AR5) values.</t>
    </r>
  </si>
  <si>
    <t>Anthracite</t>
  </si>
  <si>
    <t>Bituminous</t>
  </si>
  <si>
    <t>Sub-bituminous</t>
  </si>
  <si>
    <t>Lignite</t>
  </si>
  <si>
    <r>
      <t>All CO</t>
    </r>
    <r>
      <rPr>
        <vertAlign val="subscript"/>
        <sz val="9"/>
        <rFont val="Arial"/>
        <family val="2"/>
      </rPr>
      <t>2</t>
    </r>
    <r>
      <rPr>
        <sz val="9"/>
        <rFont val="Arial"/>
        <family val="2"/>
      </rPr>
      <t xml:space="preserve"> emission factors assume that 100 percent of the carbon content of the fuel is oxidized to CO</t>
    </r>
    <r>
      <rPr>
        <vertAlign val="subscript"/>
        <sz val="9"/>
        <rFont val="Arial"/>
        <family val="2"/>
      </rPr>
      <t>2</t>
    </r>
    <r>
      <rPr>
        <sz val="9"/>
        <rFont val="Arial"/>
        <family val="2"/>
      </rPr>
      <t xml:space="preserve">, as is recommended by the Intergovernmental Panel on Climate Change (IPCC). </t>
    </r>
  </si>
  <si>
    <r>
      <t>The CH</t>
    </r>
    <r>
      <rPr>
        <vertAlign val="subscript"/>
        <sz val="9"/>
        <rFont val="Arial"/>
        <family val="2"/>
      </rPr>
      <t>4</t>
    </r>
    <r>
      <rPr>
        <sz val="9"/>
        <rFont val="Arial"/>
        <family val="2"/>
      </rPr>
      <t xml:space="preserve"> and N</t>
    </r>
    <r>
      <rPr>
        <vertAlign val="subscript"/>
        <sz val="9"/>
        <rFont val="Arial"/>
        <family val="2"/>
      </rPr>
      <t>2</t>
    </r>
    <r>
      <rPr>
        <sz val="9"/>
        <rFont val="Arial"/>
        <family val="2"/>
      </rPr>
      <t>O emission factors provided represent emissions in terms of fuel type and by end-use sector (i.e., residential, commercial, industrial, electricity generation).</t>
    </r>
  </si>
  <si>
    <t>The factors represented in the table above represent combustion emissions only and do not represent upstream emissions.</t>
  </si>
  <si>
    <r>
      <t>LNG: The factor was developed based on the CO</t>
    </r>
    <r>
      <rPr>
        <vertAlign val="subscript"/>
        <sz val="9"/>
        <rFont val="Arial"/>
        <family val="2"/>
      </rPr>
      <t>2</t>
    </r>
    <r>
      <rPr>
        <sz val="9"/>
        <rFont val="Arial"/>
        <family val="2"/>
      </rPr>
      <t xml:space="preserve"> factor (kg CO2 per mmBtu) for Natural Gas from Table 1 and the higher heating value (HHV) LNG fuel density factor (btu/gallon) from the GREET1 2023 Model, Argonne National Laboratory published December 21, 2023 
(Fuel_Specs worksheet).</t>
    </r>
  </si>
  <si>
    <t>More information on GREET can be found here: https://greet.anl.gov/greet_excel_model.models</t>
  </si>
  <si>
    <t>Model Year</t>
  </si>
  <si>
    <r>
      <t>CH</t>
    </r>
    <r>
      <rPr>
        <b/>
        <vertAlign val="subscript"/>
        <sz val="10"/>
        <rFont val="Arial"/>
        <family val="2"/>
      </rPr>
      <t>4</t>
    </r>
    <r>
      <rPr>
        <b/>
        <sz val="10"/>
        <rFont val="Arial"/>
        <family val="2"/>
      </rPr>
      <t xml:space="preserve"> Factor 
(g CH</t>
    </r>
    <r>
      <rPr>
        <b/>
        <vertAlign val="subscript"/>
        <sz val="10"/>
        <rFont val="Arial"/>
        <family val="2"/>
      </rPr>
      <t>4</t>
    </r>
    <r>
      <rPr>
        <b/>
        <sz val="10"/>
        <rFont val="Arial"/>
        <family val="2"/>
      </rPr>
      <t xml:space="preserve"> / vehicle-mile)</t>
    </r>
  </si>
  <si>
    <r>
      <t>N</t>
    </r>
    <r>
      <rPr>
        <b/>
        <vertAlign val="subscript"/>
        <sz val="10"/>
        <rFont val="Arial"/>
        <family val="2"/>
      </rPr>
      <t>2</t>
    </r>
    <r>
      <rPr>
        <b/>
        <sz val="10"/>
        <rFont val="Arial"/>
        <family val="2"/>
      </rPr>
      <t>O Factor 
(g N</t>
    </r>
    <r>
      <rPr>
        <b/>
        <vertAlign val="subscript"/>
        <sz val="10"/>
        <rFont val="Arial"/>
        <family val="2"/>
      </rPr>
      <t>2</t>
    </r>
    <r>
      <rPr>
        <b/>
        <sz val="10"/>
        <rFont val="Arial"/>
        <family val="2"/>
      </rPr>
      <t>O / vehicle-mile)</t>
    </r>
  </si>
  <si>
    <t>1973-1974</t>
  </si>
  <si>
    <t>1976-1977</t>
  </si>
  <si>
    <t>1978-1979</t>
  </si>
  <si>
    <t>1984-1993</t>
  </si>
  <si>
    <t>1977-1978</t>
  </si>
  <si>
    <t>1979-1980</t>
  </si>
  <si>
    <t>1987-1993</t>
  </si>
  <si>
    <t>1981-1984</t>
  </si>
  <si>
    <t>1985-1986</t>
  </si>
  <si>
    <r>
      <t xml:space="preserve">Source: </t>
    </r>
    <r>
      <rPr>
        <sz val="9"/>
        <rFont val="Arial"/>
        <family val="2"/>
      </rPr>
      <t>EPA (2023) Inventory of U.S. Greenhouse Gas Emissions and Sinks: 1990-2021 (Annexes). All values are calculated from Tables A-81 through A-85.</t>
    </r>
  </si>
  <si>
    <r>
      <rPr>
        <b/>
        <sz val="9"/>
        <rFont val="Arial"/>
        <family val="2"/>
      </rPr>
      <t>Notes</t>
    </r>
    <r>
      <rPr>
        <sz val="9"/>
        <rFont val="Arial"/>
        <family val="2"/>
      </rPr>
      <t>: 
The factors represented in the table above represent combustion emissions only (tank-to-wheel) and do not represent upstream emissions or well-to-wheel emissions.</t>
    </r>
  </si>
  <si>
    <r>
      <t>CH</t>
    </r>
    <r>
      <rPr>
        <b/>
        <vertAlign val="subscript"/>
        <sz val="10"/>
        <rFont val="Arial"/>
        <family val="2"/>
      </rPr>
      <t xml:space="preserve">4 </t>
    </r>
    <r>
      <rPr>
        <b/>
        <sz val="10"/>
        <rFont val="Arial"/>
        <family val="2"/>
      </rPr>
      <t>Factor 
(g CH</t>
    </r>
    <r>
      <rPr>
        <b/>
        <vertAlign val="subscript"/>
        <sz val="10"/>
        <rFont val="Arial"/>
        <family val="2"/>
      </rPr>
      <t>4</t>
    </r>
    <r>
      <rPr>
        <b/>
        <sz val="10"/>
        <rFont val="Arial"/>
        <family val="2"/>
      </rPr>
      <t xml:space="preserve"> / vehicle-mile)</t>
    </r>
  </si>
  <si>
    <t>2007-2021</t>
  </si>
  <si>
    <r>
      <rPr>
        <b/>
        <sz val="9"/>
        <rFont val="Arial"/>
        <family val="2"/>
      </rPr>
      <t>Source</t>
    </r>
    <r>
      <rPr>
        <sz val="9"/>
        <rFont val="Arial"/>
        <family val="2"/>
      </rPr>
      <t>: EPA (2023) Inventory of U.S. Greenhouse Gas Emissions and Sinks: 1990-2021 (Annexes). All values are calculated from Tables A-84 through A-85.</t>
    </r>
  </si>
  <si>
    <r>
      <t>CH</t>
    </r>
    <r>
      <rPr>
        <b/>
        <vertAlign val="subscript"/>
        <sz val="10"/>
        <rFont val="Arial"/>
        <family val="2"/>
      </rPr>
      <t xml:space="preserve">4 </t>
    </r>
    <r>
      <rPr>
        <b/>
        <sz val="10"/>
        <rFont val="Arial"/>
        <family val="2"/>
      </rPr>
      <t>Factor 
(g CH</t>
    </r>
    <r>
      <rPr>
        <b/>
        <vertAlign val="subscript"/>
        <sz val="10"/>
        <rFont val="Arial"/>
        <family val="2"/>
      </rPr>
      <t>4</t>
    </r>
    <r>
      <rPr>
        <b/>
        <sz val="10"/>
        <rFont val="Arial"/>
        <family val="2"/>
      </rPr>
      <t xml:space="preserve"> / gallon) </t>
    </r>
  </si>
  <si>
    <r>
      <t>N</t>
    </r>
    <r>
      <rPr>
        <b/>
        <vertAlign val="subscript"/>
        <sz val="10"/>
        <rFont val="Arial"/>
        <family val="2"/>
      </rPr>
      <t>2</t>
    </r>
    <r>
      <rPr>
        <b/>
        <sz val="10"/>
        <rFont val="Arial"/>
        <family val="2"/>
      </rPr>
      <t>O Factor 
(g N</t>
    </r>
    <r>
      <rPr>
        <b/>
        <vertAlign val="subscript"/>
        <sz val="10"/>
        <rFont val="Arial"/>
        <family val="2"/>
      </rPr>
      <t>2</t>
    </r>
    <r>
      <rPr>
        <b/>
        <sz val="10"/>
        <rFont val="Arial"/>
        <family val="2"/>
      </rPr>
      <t xml:space="preserve">O / gallon) </t>
    </r>
  </si>
  <si>
    <r>
      <rPr>
        <b/>
        <sz val="9"/>
        <rFont val="Arial"/>
        <family val="2"/>
      </rPr>
      <t>Source:</t>
    </r>
    <r>
      <rPr>
        <sz val="9"/>
        <rFont val="Arial"/>
        <family val="2"/>
      </rPr>
      <t xml:space="preserve"> EPA (2023) Inventory of U.S. Greenhouse Gas Emissions and Sinks: 1990-2021 (Annexes). All values are calculated from Tables A-88 and A-92.</t>
    </r>
  </si>
  <si>
    <r>
      <rPr>
        <b/>
        <sz val="9"/>
        <rFont val="Arial"/>
        <family val="2"/>
      </rPr>
      <t xml:space="preserve">Notes: 
</t>
    </r>
    <r>
      <rPr>
        <sz val="9"/>
        <rFont val="Arial"/>
        <family val="2"/>
      </rPr>
      <t xml:space="preserve">The factors represented in the table above represent combustion emissions only (tank-to-wheel) and do not represent upstream emissions or well-to-wheel emissions.
</t>
    </r>
    <r>
      <rPr>
        <vertAlign val="superscript"/>
        <sz val="9"/>
        <rFont val="Arial"/>
        <family val="2"/>
      </rPr>
      <t>A</t>
    </r>
    <r>
      <rPr>
        <sz val="9"/>
        <rFont val="Arial"/>
        <family val="2"/>
      </rPr>
      <t xml:space="preserve"> Includes equipment, such as tractors and combines, as well as fuel consumption from trucks that are used off-road in agriculture.   
</t>
    </r>
    <r>
      <rPr>
        <vertAlign val="superscript"/>
        <sz val="9"/>
        <rFont val="Arial"/>
        <family val="2"/>
      </rPr>
      <t>B</t>
    </r>
    <r>
      <rPr>
        <sz val="9"/>
        <rFont val="Arial"/>
        <family val="2"/>
      </rPr>
      <t xml:space="preserve"> Includes equipment, such as cranes, dumpers, and excavators, as well as fuel consumption from trucks that are used off-road in construction. </t>
    </r>
  </si>
  <si>
    <r>
      <t>(lb CO</t>
    </r>
    <r>
      <rPr>
        <b/>
        <vertAlign val="subscript"/>
        <sz val="10"/>
        <rFont val="Arial"/>
        <family val="2"/>
      </rPr>
      <t>2</t>
    </r>
    <r>
      <rPr>
        <b/>
        <sz val="10"/>
        <rFont val="Arial"/>
        <family val="2"/>
      </rPr>
      <t xml:space="preserve"> / MWh)</t>
    </r>
  </si>
  <si>
    <r>
      <t>(lb CH</t>
    </r>
    <r>
      <rPr>
        <b/>
        <vertAlign val="subscript"/>
        <sz val="10"/>
        <rFont val="Arial"/>
        <family val="2"/>
      </rPr>
      <t>4</t>
    </r>
    <r>
      <rPr>
        <b/>
        <sz val="10"/>
        <rFont val="Arial"/>
        <family val="2"/>
      </rPr>
      <t xml:space="preserve"> / MWh)</t>
    </r>
  </si>
  <si>
    <r>
      <t>(lb N</t>
    </r>
    <r>
      <rPr>
        <b/>
        <vertAlign val="subscript"/>
        <sz val="10"/>
        <rFont val="Arial"/>
        <family val="2"/>
      </rPr>
      <t>2</t>
    </r>
    <r>
      <rPr>
        <b/>
        <sz val="10"/>
        <rFont val="Arial"/>
        <family val="2"/>
      </rPr>
      <t>O / MWh)</t>
    </r>
  </si>
  <si>
    <r>
      <rPr>
        <b/>
        <sz val="9"/>
        <rFont val="Arial"/>
        <family val="2"/>
      </rPr>
      <t xml:space="preserve">Source: </t>
    </r>
    <r>
      <rPr>
        <sz val="9"/>
        <rFont val="Arial"/>
        <family val="2"/>
      </rPr>
      <t>EPA eGRID2022, January 2024 (Summary Tables - Table 1. Subregion Output Emission Rates)</t>
    </r>
  </si>
  <si>
    <t>https://www.epa.gov/system/files/documents/2024-01/egrid2022_summary_tables.xlsx</t>
  </si>
  <si>
    <t>https://www.epa.gov/system/files/documents/2024-01/egrid2022_technical_guide.pdf</t>
  </si>
  <si>
    <r>
      <t>CO</t>
    </r>
    <r>
      <rPr>
        <b/>
        <vertAlign val="subscript"/>
        <sz val="10"/>
        <rFont val="Arial"/>
        <family val="2"/>
      </rPr>
      <t>2</t>
    </r>
    <r>
      <rPr>
        <b/>
        <sz val="10"/>
        <rFont val="Arial"/>
        <family val="2"/>
      </rPr>
      <t xml:space="preserve"> Factor 
(kg CO</t>
    </r>
    <r>
      <rPr>
        <b/>
        <vertAlign val="subscript"/>
        <sz val="10"/>
        <rFont val="Arial"/>
        <family val="2"/>
      </rPr>
      <t>2</t>
    </r>
    <r>
      <rPr>
        <b/>
        <sz val="10"/>
        <rFont val="Arial"/>
        <family val="2"/>
      </rPr>
      <t xml:space="preserve"> / mmBtu)</t>
    </r>
  </si>
  <si>
    <r>
      <t>CH</t>
    </r>
    <r>
      <rPr>
        <b/>
        <vertAlign val="subscript"/>
        <sz val="10"/>
        <rFont val="Arial"/>
        <family val="2"/>
      </rPr>
      <t xml:space="preserve">4 </t>
    </r>
    <r>
      <rPr>
        <b/>
        <sz val="10"/>
        <rFont val="Arial"/>
        <family val="2"/>
      </rPr>
      <t>Factor 
(g CH</t>
    </r>
    <r>
      <rPr>
        <b/>
        <vertAlign val="subscript"/>
        <sz val="10"/>
        <rFont val="Arial"/>
        <family val="2"/>
      </rPr>
      <t>4</t>
    </r>
    <r>
      <rPr>
        <b/>
        <sz val="10"/>
        <rFont val="Arial"/>
        <family val="2"/>
      </rPr>
      <t xml:space="preserve"> / mmBtu) </t>
    </r>
  </si>
  <si>
    <r>
      <t>N</t>
    </r>
    <r>
      <rPr>
        <b/>
        <vertAlign val="subscript"/>
        <sz val="10"/>
        <rFont val="Arial"/>
        <family val="2"/>
      </rPr>
      <t>2</t>
    </r>
    <r>
      <rPr>
        <b/>
        <sz val="10"/>
        <rFont val="Arial"/>
        <family val="2"/>
      </rPr>
      <t>O Factor 
(g N</t>
    </r>
    <r>
      <rPr>
        <b/>
        <vertAlign val="subscript"/>
        <sz val="10"/>
        <rFont val="Arial"/>
        <family val="2"/>
      </rPr>
      <t>2</t>
    </r>
    <r>
      <rPr>
        <b/>
        <sz val="10"/>
        <rFont val="Arial"/>
        <family val="2"/>
      </rPr>
      <t xml:space="preserve">O / mmBtu) </t>
    </r>
  </si>
  <si>
    <r>
      <t>CO</t>
    </r>
    <r>
      <rPr>
        <b/>
        <vertAlign val="subscript"/>
        <sz val="10"/>
        <rFont val="Arial"/>
        <family val="2"/>
      </rPr>
      <t>2</t>
    </r>
    <r>
      <rPr>
        <b/>
        <sz val="10"/>
        <rFont val="Arial"/>
        <family val="2"/>
      </rPr>
      <t xml:space="preserve"> Factor 
(kg CO</t>
    </r>
    <r>
      <rPr>
        <b/>
        <vertAlign val="subscript"/>
        <sz val="10"/>
        <rFont val="Arial"/>
        <family val="2"/>
      </rPr>
      <t>2</t>
    </r>
    <r>
      <rPr>
        <b/>
        <sz val="10"/>
        <rFont val="Arial"/>
        <family val="2"/>
      </rPr>
      <t xml:space="preserve"> / unit)</t>
    </r>
  </si>
  <si>
    <r>
      <t>CH</t>
    </r>
    <r>
      <rPr>
        <b/>
        <vertAlign val="subscript"/>
        <sz val="10"/>
        <rFont val="Arial"/>
        <family val="2"/>
      </rPr>
      <t xml:space="preserve">4 </t>
    </r>
    <r>
      <rPr>
        <b/>
        <sz val="10"/>
        <rFont val="Arial"/>
        <family val="2"/>
      </rPr>
      <t>Factor 
(g CH</t>
    </r>
    <r>
      <rPr>
        <b/>
        <vertAlign val="subscript"/>
        <sz val="10"/>
        <rFont val="Arial"/>
        <family val="2"/>
      </rPr>
      <t>4</t>
    </r>
    <r>
      <rPr>
        <b/>
        <sz val="10"/>
        <rFont val="Arial"/>
        <family val="2"/>
      </rPr>
      <t xml:space="preserve"> / unit)</t>
    </r>
  </si>
  <si>
    <r>
      <t>N</t>
    </r>
    <r>
      <rPr>
        <b/>
        <vertAlign val="subscript"/>
        <sz val="10"/>
        <rFont val="Arial"/>
        <family val="2"/>
      </rPr>
      <t>2</t>
    </r>
    <r>
      <rPr>
        <b/>
        <sz val="10"/>
        <rFont val="Arial"/>
        <family val="2"/>
      </rPr>
      <t>O Factor 
(g N</t>
    </r>
    <r>
      <rPr>
        <b/>
        <vertAlign val="subscript"/>
        <sz val="10"/>
        <rFont val="Arial"/>
        <family val="2"/>
      </rPr>
      <t>2</t>
    </r>
    <r>
      <rPr>
        <b/>
        <sz val="10"/>
        <rFont val="Arial"/>
        <family val="2"/>
      </rPr>
      <t>O / unit)</t>
    </r>
  </si>
  <si>
    <t>short ton-mile</t>
  </si>
  <si>
    <r>
      <rPr>
        <b/>
        <sz val="9"/>
        <color theme="1"/>
        <rFont val="Arial"/>
        <family val="2"/>
      </rPr>
      <t>Source:</t>
    </r>
    <r>
      <rPr>
        <sz val="9"/>
        <color theme="1"/>
        <rFont val="Arial"/>
        <family val="2"/>
      </rPr>
      <t xml:space="preserve"> 
CO2, CH4, and N2O emissions data for road vehicles are from Table 2-13 of the EPA (April 2023) Inventory of U.S. Greenhouse Gas Emissions and Sinks: 1990-2021 data.
Vehicle-miles data for on-road vehicles are from Tables A-73 - A-75 of the EPA (April 2023) Inventory of U.S. Greenhouse Gas Emissions and Sinks: 1990–2021 data, Annexes.  
CO2e emissions data for non-road vehicles are based on Table A-107 of the EPA (April 2023) Inventory of U.S. Greenhouse Gas Emissions and Sinks: 1990-2021 data, which are distributed into CO2, CH4, and N2O emissions based on fuel/vehicle emission factors.
Freight ton-mile data are from Table 1-50 of the Bureau of Transportation Statistics, National Transportation Statistics (June 2022): 2020 data.</t>
    </r>
  </si>
  <si>
    <r>
      <rPr>
        <b/>
        <sz val="9"/>
        <rFont val="Arial"/>
        <family val="2"/>
      </rPr>
      <t>Notes:</t>
    </r>
    <r>
      <rPr>
        <sz val="9"/>
        <rFont val="Arial"/>
        <family val="2"/>
      </rPr>
      <t xml:space="preserve"> 
Vehicle-mile factors are appropriate to use when the entire vehicle is dedicated to transporting the reporting company's product. Ton-mile factors are appropriate when the vehicle is shared with products from other companies.  
</t>
    </r>
    <r>
      <rPr>
        <vertAlign val="superscript"/>
        <sz val="9"/>
        <rFont val="Arial"/>
        <family val="2"/>
      </rPr>
      <t>A</t>
    </r>
    <r>
      <rPr>
        <sz val="9"/>
        <rFont val="Arial"/>
        <family val="2"/>
      </rPr>
      <t xml:space="preserve"> Passenger cars are automobiles used primarily to transport 12 people or less for personal travel, and are less than 8,500 lbs in gross vehicle weight.
</t>
    </r>
    <r>
      <rPr>
        <vertAlign val="superscript"/>
        <sz val="9"/>
        <rFont val="Arial"/>
        <family val="2"/>
      </rPr>
      <t>B</t>
    </r>
    <r>
      <rPr>
        <sz val="9"/>
        <rFont val="Arial"/>
        <family val="2"/>
      </rPr>
      <t xml:space="preserve"> Light-duty trucks are vehicles that primarily transport passengers such as sport utility vehicles (SUVs) and minivans. This category also includes vehicles used for transporting light-weight cargo which are equipped with special features such as four-wheel drive for off-road operation. The gross vehicle weight normally ranges around 8,500 pounds or less. 
</t>
    </r>
    <r>
      <rPr>
        <vertAlign val="superscript"/>
        <sz val="9"/>
        <rFont val="Arial"/>
        <family val="2"/>
      </rPr>
      <t>C</t>
    </r>
    <r>
      <rPr>
        <sz val="9"/>
        <rFont val="Arial"/>
        <family val="2"/>
      </rPr>
      <t xml:space="preserve"> Medium- and heavy-duty trucks are vehicles with a gross vehicle weight of more than around 8,500 pounds, such as single unit trucks, combination trucks, tractor-trailers, and box trucks used for freight transportation. In addition, this category includes some vehicles that are not typically used for freight movement such as service and utility trucks.</t>
    </r>
  </si>
  <si>
    <t>Structural Steel</t>
  </si>
  <si>
    <t xml:space="preserve">Source: </t>
  </si>
  <si>
    <t xml:space="preserve">U.S. Environmental Protection Agency, Office of Resource Conservation and Recovery (December 2023) Documentation for Greenhouse Gas Emission and Energy Factors used in the Waste Reduction Model (WARM). Factors from tables provided in the Management Practices Chapters and Background Chapters. WARM Version 16, December 2023 release. Additional data provided by EPA, WARM-16 Background Data. </t>
  </si>
  <si>
    <r>
      <rPr>
        <b/>
        <sz val="9"/>
        <rFont val="Arial"/>
        <family val="2"/>
      </rPr>
      <t>Notes:</t>
    </r>
    <r>
      <rPr>
        <sz val="9"/>
        <rFont val="Arial"/>
        <family val="2"/>
      </rPr>
      <t xml:space="preserve">
These factors do not include any avoided emissions impact from any of the disposal methods. All the factors presented here include transportation emissions, which are optional in the Scope 3 Calculation Guidance, with an assumed average distance traveled to the processing facility. 
AR4 GWP values are used to convert all waste emission factors into CO</t>
    </r>
    <r>
      <rPr>
        <vertAlign val="subscript"/>
        <sz val="9"/>
        <rFont val="Arial"/>
        <family val="2"/>
      </rPr>
      <t>2</t>
    </r>
    <r>
      <rPr>
        <sz val="9"/>
        <rFont val="Arial"/>
        <family val="2"/>
      </rPr>
      <t xml:space="preserve">e. 
Short ton = 2000 lbs.
</t>
    </r>
    <r>
      <rPr>
        <vertAlign val="superscript"/>
        <sz val="9"/>
        <rFont val="Arial"/>
        <family val="2"/>
      </rPr>
      <t>A</t>
    </r>
    <r>
      <rPr>
        <sz val="9"/>
        <rFont val="Arial"/>
        <family val="2"/>
      </rPr>
      <t xml:space="preserve"> Recycling emissions include transport to recycling facility and sorting of recycled materials at material recovery facility. This is consistent with the GHG Protocol Scope 3 guidance, and includes the voluntary transportation emissions, with an assumed average distance traveled to the processing facility. 
</t>
    </r>
    <r>
      <rPr>
        <vertAlign val="superscript"/>
        <sz val="9"/>
        <rFont val="Arial"/>
        <family val="2"/>
      </rPr>
      <t>B</t>
    </r>
    <r>
      <rPr>
        <sz val="9"/>
        <rFont val="Arial"/>
        <family val="2"/>
      </rPr>
      <t xml:space="preserve"> Landfilling emissions include transport to landfill, equipment use at landfill, and landfill CH</t>
    </r>
    <r>
      <rPr>
        <vertAlign val="subscript"/>
        <sz val="9"/>
        <rFont val="Arial"/>
        <family val="2"/>
      </rPr>
      <t>4</t>
    </r>
    <r>
      <rPr>
        <sz val="9"/>
        <rFont val="Arial"/>
        <family val="2"/>
      </rPr>
      <t xml:space="preserve"> emissions from anaerobic decomposition of biogenic carbon compounds. Landfill CH</t>
    </r>
    <r>
      <rPr>
        <vertAlign val="subscript"/>
        <sz val="9"/>
        <rFont val="Arial"/>
        <family val="2"/>
      </rPr>
      <t>4</t>
    </r>
    <r>
      <rPr>
        <sz val="9"/>
        <rFont val="Arial"/>
        <family val="2"/>
      </rPr>
      <t xml:space="preserve"> is based on typical landfill gas collection practices, average landfill moisture conditions, and U.S.-average non-baseload electricity grid mix.
</t>
    </r>
    <r>
      <rPr>
        <vertAlign val="superscript"/>
        <sz val="9"/>
        <rFont val="Arial"/>
        <family val="2"/>
      </rPr>
      <t>C</t>
    </r>
    <r>
      <rPr>
        <sz val="9"/>
        <rFont val="Arial"/>
        <family val="2"/>
      </rPr>
      <t xml:space="preserve"> Combustion emissions include transport to waste-to-energy facility and combustion-related non-biogenic CO</t>
    </r>
    <r>
      <rPr>
        <vertAlign val="subscript"/>
        <sz val="9"/>
        <rFont val="Arial"/>
        <family val="2"/>
      </rPr>
      <t>2</t>
    </r>
    <r>
      <rPr>
        <sz val="9"/>
        <rFont val="Arial"/>
        <family val="2"/>
      </rPr>
      <t xml:space="preserve"> and N</t>
    </r>
    <r>
      <rPr>
        <vertAlign val="subscript"/>
        <sz val="9"/>
        <rFont val="Arial"/>
        <family val="2"/>
      </rPr>
      <t>2</t>
    </r>
    <r>
      <rPr>
        <sz val="9"/>
        <rFont val="Arial"/>
        <family val="2"/>
      </rPr>
      <t xml:space="preserve">O. This is consistent with the GHG Protocol Scope 3 guidance, and includes the voluntary transportation emissions, with an assumed average distance traveled to the processing facility. 
</t>
    </r>
    <r>
      <rPr>
        <vertAlign val="superscript"/>
        <sz val="9"/>
        <rFont val="Arial"/>
        <family val="2"/>
      </rPr>
      <t>D</t>
    </r>
    <r>
      <rPr>
        <sz val="9"/>
        <rFont val="Arial"/>
        <family val="2"/>
      </rPr>
      <t xml:space="preserve"> Composting emissions include transport to compost facility, equipment use at compost facility and CH</t>
    </r>
    <r>
      <rPr>
        <vertAlign val="subscript"/>
        <sz val="9"/>
        <rFont val="Arial"/>
        <family val="2"/>
      </rPr>
      <t>4</t>
    </r>
    <r>
      <rPr>
        <sz val="9"/>
        <rFont val="Arial"/>
        <family val="2"/>
      </rPr>
      <t xml:space="preserve"> and N</t>
    </r>
    <r>
      <rPr>
        <vertAlign val="subscript"/>
        <sz val="9"/>
        <rFont val="Arial"/>
        <family val="2"/>
      </rPr>
      <t>2</t>
    </r>
    <r>
      <rPr>
        <sz val="9"/>
        <rFont val="Arial"/>
        <family val="2"/>
      </rPr>
      <t>O emissions during composting</t>
    </r>
    <r>
      <rPr>
        <sz val="9"/>
        <color rgb="FF0070C0"/>
        <rFont val="Arial"/>
        <family val="2"/>
      </rPr>
      <t xml:space="preserve">. </t>
    </r>
    <r>
      <rPr>
        <sz val="9"/>
        <rFont val="Arial"/>
        <family val="2"/>
      </rPr>
      <t xml:space="preserve">This is consistent with the GHG Protocol Scope 3 guidance, and includes the voluntary transportation emissions, with an assumed average distance traveled to the processing facility. </t>
    </r>
  </si>
  <si>
    <t xml:space="preserve">Air Travel - Medium Haul (&gt;= 300 miles, &lt; 2300 miles) </t>
  </si>
  <si>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 xml:space="preserve">O emissions data for highway vehicles are from Table 2-13 of the EPA (April 2023) Inventory of U.S. Greenhouse Gas Emissions and Sinks: 1990–2021 data.  
Vehicle-miles data for on-road vehicles are from Tables A-73 - A-75 of the EPA (April 2023) Inventory of U.S. Greenhouse Gas Emissions and Sinks: 1990–2021 data, Annexes.  
Passenger-miles data for buses are from Table VM-1 of the Federal Highway Administration Highway Statistics (January 2024): 2021 data.
Fuel consumption data and passenger-miles data for rail are from Tables A.14 - A.16, 10-10, and 7.3 - 7.4 of the Transportation Energy Data Book: Edition 40 (June 2022): 2019 data. Fuel consumption was converted to emissions by using fuel and electricity emission factors presented in the tables above. 
Intercity Rail factors from communication with Amtrak, March 2020. These are based on 2019 values. 
Air Travel factors from 2022 Guidelines to Defra / DECC's GHG Conversion Factors for Company Reporting. Version 2.0 June 2022. Defra air travel emission factors held constant from 2022 release (2018 activity data) to more accurately reflect the current state of business travel as the 2023 Defra release reflects significantly reduced load factors during COVID-19. </t>
    </r>
  </si>
  <si>
    <r>
      <rPr>
        <b/>
        <sz val="9"/>
        <rFont val="Arial"/>
        <family val="2"/>
      </rPr>
      <t>Notes:</t>
    </r>
    <r>
      <rPr>
        <sz val="9"/>
        <rFont val="Arial"/>
        <family val="2"/>
      </rPr>
      <t xml:space="preserve"> 
</t>
    </r>
    <r>
      <rPr>
        <vertAlign val="superscript"/>
        <sz val="9"/>
        <rFont val="Arial"/>
        <family val="2"/>
      </rPr>
      <t>A</t>
    </r>
    <r>
      <rPr>
        <sz val="9"/>
        <rFont val="Arial"/>
        <family val="2"/>
      </rPr>
      <t xml:space="preserve"> Passenger cars are automobiles used primarily to transport 12 people or less for personal travel, and are less than 8,500 lbs in gross vehicle weight.
</t>
    </r>
    <r>
      <rPr>
        <vertAlign val="superscript"/>
        <sz val="9"/>
        <rFont val="Arial"/>
        <family val="2"/>
      </rPr>
      <t>B</t>
    </r>
    <r>
      <rPr>
        <sz val="9"/>
        <rFont val="Arial"/>
        <family val="2"/>
      </rPr>
      <t xml:space="preserve"> Light-duty trucks are vehicles that primarily transport passengers such as sport utility vehicles (SUVs) and minivans. This category also includes vehicles used for transporting light-weight cargo which are equipped with special features such as four-wheel drive for off-road operation. The gross vehicle weight normally ranges around 8,500 pounds or less. 
</t>
    </r>
    <r>
      <rPr>
        <vertAlign val="superscript"/>
        <sz val="9"/>
        <rFont val="Arial"/>
        <family val="2"/>
      </rPr>
      <t>C</t>
    </r>
    <r>
      <rPr>
        <sz val="9"/>
        <rFont val="Arial"/>
        <family val="2"/>
      </rPr>
      <t xml:space="preserve"> Intercity rail: Amtrak long-distance rail between major cities. Northeast Corridor extends from Boston to Washington D.C. Other Routes are all routes outside the Northeast Corridor.
</t>
    </r>
    <r>
      <rPr>
        <vertAlign val="superscript"/>
        <sz val="9"/>
        <rFont val="Arial"/>
        <family val="2"/>
      </rPr>
      <t>D</t>
    </r>
    <r>
      <rPr>
        <sz val="9"/>
        <rFont val="Arial"/>
        <family val="2"/>
      </rPr>
      <t xml:space="preserve"> Commuter rail: rail service between a central city and adjacent suburbs (also called regional rail or suburban rail).  
</t>
    </r>
    <r>
      <rPr>
        <vertAlign val="superscript"/>
        <sz val="9"/>
        <rFont val="Arial"/>
        <family val="2"/>
      </rPr>
      <t>E</t>
    </r>
    <r>
      <rPr>
        <sz val="9"/>
        <rFont val="Arial"/>
        <family val="2"/>
      </rPr>
      <t xml:space="preserve"> Transit rail: rail typically within an urban center, such as subways, elevated railways, metropolitan railways (metro), streetcars, trolley cars, and tramways.</t>
    </r>
  </si>
  <si>
    <t xml:space="preserve">   Global Warming Potential (GWP)</t>
  </si>
  <si>
    <t>Industrial Designation or 
Common Name </t>
  </si>
  <si>
    <t>Chemical Formula </t>
  </si>
  <si>
    <t>Carbon dioxide</t>
  </si>
  <si>
    <r>
      <t>CO</t>
    </r>
    <r>
      <rPr>
        <vertAlign val="subscript"/>
        <sz val="10"/>
        <rFont val="Arial"/>
        <family val="2"/>
      </rPr>
      <t>2</t>
    </r>
  </si>
  <si>
    <t>Methane</t>
  </si>
  <si>
    <t>Nitrous oxide</t>
  </si>
  <si>
    <r>
      <t>CHF</t>
    </r>
    <r>
      <rPr>
        <vertAlign val="subscript"/>
        <sz val="10"/>
        <rFont val="Arial"/>
        <family val="2"/>
      </rPr>
      <t>3</t>
    </r>
  </si>
  <si>
    <r>
      <t>CH</t>
    </r>
    <r>
      <rPr>
        <vertAlign val="subscript"/>
        <sz val="10"/>
        <rFont val="Arial"/>
        <family val="2"/>
      </rPr>
      <t>2</t>
    </r>
    <r>
      <rPr>
        <sz val="10"/>
        <rFont val="Arial"/>
        <family val="2"/>
      </rPr>
      <t>F</t>
    </r>
    <r>
      <rPr>
        <vertAlign val="subscript"/>
        <sz val="10"/>
        <rFont val="Arial"/>
        <family val="2"/>
      </rPr>
      <t>2</t>
    </r>
    <r>
      <rPr>
        <sz val="10"/>
        <rFont val="Arial"/>
        <family val="2"/>
      </rPr>
      <t xml:space="preserve">  </t>
    </r>
  </si>
  <si>
    <r>
      <t>CH</t>
    </r>
    <r>
      <rPr>
        <vertAlign val="subscript"/>
        <sz val="10"/>
        <rFont val="Arial"/>
        <family val="2"/>
      </rPr>
      <t>3</t>
    </r>
    <r>
      <rPr>
        <sz val="10"/>
        <rFont val="Arial"/>
        <family val="2"/>
      </rPr>
      <t>F </t>
    </r>
  </si>
  <si>
    <r>
      <t>CHF</t>
    </r>
    <r>
      <rPr>
        <vertAlign val="subscript"/>
        <sz val="10"/>
        <rFont val="Arial"/>
        <family val="2"/>
      </rPr>
      <t>2</t>
    </r>
    <r>
      <rPr>
        <sz val="10"/>
        <rFont val="Arial"/>
        <family val="2"/>
      </rPr>
      <t>CF</t>
    </r>
    <r>
      <rPr>
        <vertAlign val="subscript"/>
        <sz val="10"/>
        <rFont val="Arial"/>
        <family val="2"/>
      </rPr>
      <t>3</t>
    </r>
  </si>
  <si>
    <r>
      <t>CHF</t>
    </r>
    <r>
      <rPr>
        <vertAlign val="subscript"/>
        <sz val="10"/>
        <rFont val="Arial"/>
        <family val="2"/>
      </rPr>
      <t>2</t>
    </r>
    <r>
      <rPr>
        <sz val="10"/>
        <rFont val="Arial"/>
        <family val="2"/>
      </rPr>
      <t>CHF</t>
    </r>
    <r>
      <rPr>
        <vertAlign val="subscript"/>
        <sz val="10"/>
        <rFont val="Arial"/>
        <family val="2"/>
      </rPr>
      <t>2</t>
    </r>
  </si>
  <si>
    <r>
      <t>CH</t>
    </r>
    <r>
      <rPr>
        <vertAlign val="subscript"/>
        <sz val="10"/>
        <rFont val="Arial"/>
        <family val="2"/>
      </rPr>
      <t>2</t>
    </r>
    <r>
      <rPr>
        <sz val="10"/>
        <rFont val="Arial"/>
        <family val="2"/>
      </rPr>
      <t>FCF</t>
    </r>
    <r>
      <rPr>
        <vertAlign val="subscript"/>
        <sz val="10"/>
        <rFont val="Arial"/>
        <family val="2"/>
      </rPr>
      <t>3</t>
    </r>
    <r>
      <rPr>
        <sz val="10"/>
        <rFont val="Arial"/>
        <family val="2"/>
      </rPr>
      <t xml:space="preserve">  </t>
    </r>
  </si>
  <si>
    <r>
      <t>CH</t>
    </r>
    <r>
      <rPr>
        <vertAlign val="subscript"/>
        <sz val="10"/>
        <rFont val="Arial"/>
        <family val="2"/>
      </rPr>
      <t>2</t>
    </r>
    <r>
      <rPr>
        <sz val="10"/>
        <rFont val="Arial"/>
        <family val="2"/>
      </rPr>
      <t>FCHF</t>
    </r>
    <r>
      <rPr>
        <vertAlign val="subscript"/>
        <sz val="10"/>
        <rFont val="Arial"/>
        <family val="2"/>
      </rPr>
      <t>2</t>
    </r>
  </si>
  <si>
    <r>
      <t>CH</t>
    </r>
    <r>
      <rPr>
        <vertAlign val="subscript"/>
        <sz val="10"/>
        <rFont val="Arial"/>
        <family val="2"/>
      </rPr>
      <t>3</t>
    </r>
    <r>
      <rPr>
        <sz val="10"/>
        <rFont val="Arial"/>
        <family val="2"/>
      </rPr>
      <t>CF</t>
    </r>
    <r>
      <rPr>
        <vertAlign val="subscript"/>
        <sz val="10"/>
        <rFont val="Arial"/>
        <family val="2"/>
      </rPr>
      <t>3</t>
    </r>
    <r>
      <rPr>
        <sz val="10"/>
        <rFont val="Arial"/>
        <family val="2"/>
      </rPr>
      <t xml:space="preserve">  </t>
    </r>
  </si>
  <si>
    <r>
      <t>CH</t>
    </r>
    <r>
      <rPr>
        <vertAlign val="subscript"/>
        <sz val="10"/>
        <rFont val="Arial"/>
        <family val="2"/>
      </rPr>
      <t>2</t>
    </r>
    <r>
      <rPr>
        <sz val="10"/>
        <rFont val="Arial"/>
        <family val="2"/>
      </rPr>
      <t>FCH</t>
    </r>
    <r>
      <rPr>
        <vertAlign val="subscript"/>
        <sz val="10"/>
        <rFont val="Arial"/>
        <family val="2"/>
      </rPr>
      <t>2</t>
    </r>
    <r>
      <rPr>
        <sz val="10"/>
        <rFont val="Arial"/>
        <family val="2"/>
      </rPr>
      <t>F</t>
    </r>
  </si>
  <si>
    <r>
      <t>CH</t>
    </r>
    <r>
      <rPr>
        <vertAlign val="subscript"/>
        <sz val="10"/>
        <rFont val="Arial"/>
        <family val="2"/>
      </rPr>
      <t>3</t>
    </r>
    <r>
      <rPr>
        <sz val="10"/>
        <rFont val="Arial"/>
        <family val="2"/>
      </rPr>
      <t>CHF</t>
    </r>
    <r>
      <rPr>
        <vertAlign val="subscript"/>
        <sz val="10"/>
        <rFont val="Arial"/>
        <family val="2"/>
      </rPr>
      <t>2</t>
    </r>
    <r>
      <rPr>
        <sz val="10"/>
        <rFont val="Arial"/>
        <family val="2"/>
      </rPr>
      <t xml:space="preserve">  </t>
    </r>
  </si>
  <si>
    <r>
      <t>CH</t>
    </r>
    <r>
      <rPr>
        <vertAlign val="subscript"/>
        <sz val="10"/>
        <rFont val="Arial"/>
        <family val="2"/>
      </rPr>
      <t>3</t>
    </r>
    <r>
      <rPr>
        <sz val="10"/>
        <rFont val="Arial"/>
        <family val="2"/>
      </rPr>
      <t>CH</t>
    </r>
    <r>
      <rPr>
        <vertAlign val="subscript"/>
        <sz val="10"/>
        <rFont val="Arial"/>
        <family val="2"/>
      </rPr>
      <t>2</t>
    </r>
    <r>
      <rPr>
        <sz val="10"/>
        <rFont val="Arial"/>
        <family val="2"/>
      </rPr>
      <t>F</t>
    </r>
  </si>
  <si>
    <r>
      <t>CF</t>
    </r>
    <r>
      <rPr>
        <vertAlign val="subscript"/>
        <sz val="10"/>
        <rFont val="Arial"/>
        <family val="2"/>
      </rPr>
      <t>3</t>
    </r>
    <r>
      <rPr>
        <sz val="10"/>
        <rFont val="Arial"/>
        <family val="2"/>
      </rPr>
      <t>CHFCF</t>
    </r>
    <r>
      <rPr>
        <vertAlign val="subscript"/>
        <sz val="10"/>
        <rFont val="Arial"/>
        <family val="2"/>
      </rPr>
      <t>3</t>
    </r>
    <r>
      <rPr>
        <sz val="10"/>
        <rFont val="Arial"/>
        <family val="2"/>
      </rPr>
      <t xml:space="preserve">  </t>
    </r>
  </si>
  <si>
    <r>
      <t>CH</t>
    </r>
    <r>
      <rPr>
        <vertAlign val="subscript"/>
        <sz val="10"/>
        <rFont val="Arial"/>
        <family val="2"/>
      </rPr>
      <t>2</t>
    </r>
    <r>
      <rPr>
        <sz val="10"/>
        <rFont val="Arial"/>
        <family val="2"/>
      </rPr>
      <t>FCF</t>
    </r>
    <r>
      <rPr>
        <vertAlign val="subscript"/>
        <sz val="10"/>
        <rFont val="Arial"/>
        <family val="2"/>
      </rPr>
      <t>2</t>
    </r>
    <r>
      <rPr>
        <sz val="10"/>
        <rFont val="Arial"/>
        <family val="2"/>
      </rPr>
      <t>CF</t>
    </r>
    <r>
      <rPr>
        <vertAlign val="subscript"/>
        <sz val="10"/>
        <rFont val="Arial"/>
        <family val="2"/>
      </rPr>
      <t>3</t>
    </r>
  </si>
  <si>
    <r>
      <t>CHF</t>
    </r>
    <r>
      <rPr>
        <vertAlign val="subscript"/>
        <sz val="10"/>
        <rFont val="Arial"/>
        <family val="2"/>
      </rPr>
      <t>2</t>
    </r>
    <r>
      <rPr>
        <sz val="10"/>
        <rFont val="Arial"/>
        <family val="2"/>
      </rPr>
      <t>CHFCF</t>
    </r>
    <r>
      <rPr>
        <vertAlign val="subscript"/>
        <sz val="10"/>
        <rFont val="Arial"/>
        <family val="2"/>
      </rPr>
      <t>3</t>
    </r>
  </si>
  <si>
    <r>
      <t>CF</t>
    </r>
    <r>
      <rPr>
        <vertAlign val="subscript"/>
        <sz val="10"/>
        <rFont val="Arial"/>
        <family val="2"/>
      </rPr>
      <t>3</t>
    </r>
    <r>
      <rPr>
        <sz val="10"/>
        <rFont val="Arial"/>
        <family val="2"/>
      </rPr>
      <t>CH</t>
    </r>
    <r>
      <rPr>
        <vertAlign val="subscript"/>
        <sz val="10"/>
        <rFont val="Arial"/>
        <family val="2"/>
      </rPr>
      <t>2</t>
    </r>
    <r>
      <rPr>
        <sz val="10"/>
        <rFont val="Arial"/>
        <family val="2"/>
      </rPr>
      <t>CF</t>
    </r>
    <r>
      <rPr>
        <vertAlign val="subscript"/>
        <sz val="10"/>
        <rFont val="Arial"/>
        <family val="2"/>
      </rPr>
      <t>3</t>
    </r>
    <r>
      <rPr>
        <sz val="10"/>
        <rFont val="Arial"/>
        <family val="2"/>
      </rPr>
      <t xml:space="preserve">  </t>
    </r>
  </si>
  <si>
    <r>
      <t>CH</t>
    </r>
    <r>
      <rPr>
        <vertAlign val="subscript"/>
        <sz val="10"/>
        <rFont val="Arial"/>
        <family val="2"/>
      </rPr>
      <t>2</t>
    </r>
    <r>
      <rPr>
        <sz val="10"/>
        <rFont val="Arial"/>
        <family val="2"/>
      </rPr>
      <t>FCF</t>
    </r>
    <r>
      <rPr>
        <vertAlign val="subscript"/>
        <sz val="10"/>
        <rFont val="Arial"/>
        <family val="2"/>
      </rPr>
      <t>2</t>
    </r>
    <r>
      <rPr>
        <sz val="10"/>
        <rFont val="Arial"/>
        <family val="2"/>
      </rPr>
      <t>CHF</t>
    </r>
    <r>
      <rPr>
        <vertAlign val="subscript"/>
        <sz val="10"/>
        <rFont val="Arial"/>
        <family val="2"/>
      </rPr>
      <t>2</t>
    </r>
  </si>
  <si>
    <r>
      <t>CHF</t>
    </r>
    <r>
      <rPr>
        <vertAlign val="subscript"/>
        <sz val="10"/>
        <rFont val="Arial"/>
        <family val="2"/>
      </rPr>
      <t>2</t>
    </r>
    <r>
      <rPr>
        <sz val="10"/>
        <rFont val="Arial"/>
        <family val="2"/>
      </rPr>
      <t>CH</t>
    </r>
    <r>
      <rPr>
        <vertAlign val="subscript"/>
        <sz val="10"/>
        <rFont val="Arial"/>
        <family val="2"/>
      </rPr>
      <t>2</t>
    </r>
    <r>
      <rPr>
        <sz val="10"/>
        <rFont val="Arial"/>
        <family val="2"/>
      </rPr>
      <t>CF</t>
    </r>
    <r>
      <rPr>
        <vertAlign val="subscript"/>
        <sz val="10"/>
        <rFont val="Arial"/>
        <family val="2"/>
      </rPr>
      <t xml:space="preserve">3 </t>
    </r>
    <r>
      <rPr>
        <sz val="10"/>
        <rFont val="Arial"/>
        <family val="2"/>
      </rPr>
      <t> </t>
    </r>
  </si>
  <si>
    <r>
      <t>CH</t>
    </r>
    <r>
      <rPr>
        <vertAlign val="subscript"/>
        <sz val="10"/>
        <rFont val="Arial"/>
        <family val="2"/>
      </rPr>
      <t>3</t>
    </r>
    <r>
      <rPr>
        <sz val="10"/>
        <rFont val="Arial"/>
        <family val="2"/>
      </rPr>
      <t>CF</t>
    </r>
    <r>
      <rPr>
        <vertAlign val="subscript"/>
        <sz val="10"/>
        <rFont val="Arial"/>
        <family val="2"/>
      </rPr>
      <t>2</t>
    </r>
    <r>
      <rPr>
        <sz val="10"/>
        <rFont val="Arial"/>
        <family val="2"/>
      </rPr>
      <t>CH</t>
    </r>
    <r>
      <rPr>
        <vertAlign val="subscript"/>
        <sz val="10"/>
        <rFont val="Arial"/>
        <family val="2"/>
      </rPr>
      <t>2</t>
    </r>
    <r>
      <rPr>
        <sz val="10"/>
        <rFont val="Arial"/>
        <family val="2"/>
      </rPr>
      <t>CF</t>
    </r>
    <r>
      <rPr>
        <vertAlign val="subscript"/>
        <sz val="10"/>
        <rFont val="Arial"/>
        <family val="2"/>
      </rPr>
      <t>3</t>
    </r>
    <r>
      <rPr>
        <sz val="10"/>
        <rFont val="Arial"/>
        <family val="2"/>
      </rPr>
      <t xml:space="preserve">  </t>
    </r>
  </si>
  <si>
    <r>
      <t>CF</t>
    </r>
    <r>
      <rPr>
        <vertAlign val="subscript"/>
        <sz val="10"/>
        <rFont val="Arial"/>
        <family val="2"/>
      </rPr>
      <t>3</t>
    </r>
    <r>
      <rPr>
        <sz val="10"/>
        <rFont val="Arial"/>
        <family val="2"/>
      </rPr>
      <t>CHFCHFCF</t>
    </r>
    <r>
      <rPr>
        <vertAlign val="subscript"/>
        <sz val="10"/>
        <rFont val="Arial"/>
        <family val="2"/>
      </rPr>
      <t>2</t>
    </r>
    <r>
      <rPr>
        <sz val="10"/>
        <rFont val="Arial"/>
        <family val="2"/>
      </rPr>
      <t>CF</t>
    </r>
    <r>
      <rPr>
        <vertAlign val="subscript"/>
        <sz val="10"/>
        <rFont val="Arial"/>
        <family val="2"/>
      </rPr>
      <t>3</t>
    </r>
    <r>
      <rPr>
        <sz val="10"/>
        <rFont val="Arial"/>
        <family val="2"/>
      </rPr>
      <t xml:space="preserve">  </t>
    </r>
  </si>
  <si>
    <t>Sulfur hexafluoride</t>
  </si>
  <si>
    <r>
      <t>SF</t>
    </r>
    <r>
      <rPr>
        <vertAlign val="subscript"/>
        <sz val="10"/>
        <rFont val="Arial"/>
        <family val="2"/>
      </rPr>
      <t>6</t>
    </r>
  </si>
  <si>
    <t>Nitrogen trifluoride</t>
  </si>
  <si>
    <t>PFC-14</t>
  </si>
  <si>
    <r>
      <t>CF</t>
    </r>
    <r>
      <rPr>
        <vertAlign val="subscript"/>
        <sz val="10"/>
        <rFont val="Arial"/>
        <family val="2"/>
      </rPr>
      <t>4</t>
    </r>
  </si>
  <si>
    <t>PFC-116</t>
  </si>
  <si>
    <r>
      <t>C</t>
    </r>
    <r>
      <rPr>
        <vertAlign val="subscript"/>
        <sz val="10"/>
        <rFont val="Arial"/>
        <family val="2"/>
      </rPr>
      <t>2</t>
    </r>
    <r>
      <rPr>
        <sz val="10"/>
        <rFont val="Arial"/>
        <family val="2"/>
      </rPr>
      <t>F</t>
    </r>
    <r>
      <rPr>
        <vertAlign val="subscript"/>
        <sz val="10"/>
        <rFont val="Arial"/>
        <family val="2"/>
      </rPr>
      <t>6</t>
    </r>
  </si>
  <si>
    <t>PFC-218</t>
  </si>
  <si>
    <t>PFC-318</t>
  </si>
  <si>
    <t>PFC-31-10</t>
  </si>
  <si>
    <r>
      <t>C</t>
    </r>
    <r>
      <rPr>
        <vertAlign val="subscript"/>
        <sz val="10"/>
        <rFont val="Arial"/>
        <family val="2"/>
      </rPr>
      <t>4</t>
    </r>
    <r>
      <rPr>
        <sz val="10"/>
        <rFont val="Arial"/>
        <family val="2"/>
      </rPr>
      <t>F</t>
    </r>
    <r>
      <rPr>
        <vertAlign val="subscript"/>
        <sz val="10"/>
        <rFont val="Arial"/>
        <family val="2"/>
      </rPr>
      <t>10</t>
    </r>
  </si>
  <si>
    <t>PFC-41-12</t>
  </si>
  <si>
    <t>PFC-51-14</t>
  </si>
  <si>
    <t>PFC-91-18</t>
  </si>
  <si>
    <r>
      <rPr>
        <b/>
        <sz val="9"/>
        <rFont val="Arial"/>
        <family val="2"/>
      </rPr>
      <t>Source:</t>
    </r>
    <r>
      <rPr>
        <sz val="9"/>
        <rFont val="Arial"/>
        <family val="2"/>
      </rPr>
      <t xml:space="preserve"> 
100-year GWP values from IPCC Fifth Assessment Report (AR5), 2013. Chapter 8, Table 8.A.1, Lifetimes, Radiative Efficiencies and Metric Values.
IPCC AR5 was published in 2013 and is among the most current and comprehensive peer-reviewed assessments of climate change. AR5 provides revised GWP values of several GHGs relative to the values provided in previous assessment reports, following advances in scientific knowledge on the radiative efficiencies and atmospheric lifetimes of these GHGs. </t>
    </r>
  </si>
  <si>
    <t>Global Warming Potential (GWP) for Blended Refrigerants</t>
  </si>
  <si>
    <t>38% HCFC-22 , 60% HFC-125 , 2% propane</t>
  </si>
  <si>
    <t>44% HFC-125 , 4% HFC-134a , 52% HFC-143a</t>
  </si>
  <si>
    <t>47% HCFC-22 , 7% HFC-125 , 46% HFC-143a</t>
  </si>
  <si>
    <t>45% HFC-32 , 55% HFC-125</t>
  </si>
  <si>
    <t>87.5% HCFC-22 , 11% HFC-152a , 1.5% propylene</t>
  </si>
  <si>
    <t>51% HCFC-22 , 28.5% HCFC-124 , 16.5% HCFC-142b , 4% isobutane</t>
  </si>
  <si>
    <t>50% HCFC-22 , 39% HCFC-124 , 9.5% HCFC-142b , 1.5% isobutane</t>
  </si>
  <si>
    <t>46.6% HFC-125 , 50% HFC-134a , 3.4% butane</t>
  </si>
  <si>
    <t>50.5% HFC-125 , 47% HFC-134a , 1% butane , 0.9% isobutane , 0.6% isopentane</t>
  </si>
  <si>
    <t>5.1% HFC-125 , 93% HFC-134a , 1.3% butane , 0.6% isobutane</t>
  </si>
  <si>
    <t>77.5% HFC-125 , 20% HFC-143a , 1.9% isobutane , 0.6% propane</t>
  </si>
  <si>
    <r>
      <rPr>
        <sz val="10"/>
        <rFont val="Arial"/>
        <family val="2"/>
      </rPr>
      <t>R-507</t>
    </r>
    <r>
      <rPr>
        <sz val="10"/>
        <color rgb="FF0070C0"/>
        <rFont val="Arial"/>
        <family val="2"/>
      </rPr>
      <t>A</t>
    </r>
  </si>
  <si>
    <t>50% HFC-125 , 50% HFC-143a</t>
  </si>
  <si>
    <r>
      <rPr>
        <b/>
        <sz val="9"/>
        <rFont val="Arial"/>
        <family val="2"/>
      </rPr>
      <t>Source:</t>
    </r>
    <r>
      <rPr>
        <sz val="9"/>
        <rFont val="Arial"/>
        <family val="2"/>
      </rPr>
      <t xml:space="preserve"> 
100-year GWP values from IPCC Fifth Assessment Report (AR5), 2013. Chapter 8, Table 8.A.1, Lifetimes, Radiative Efficiencies and Metric Values.
GWP values of blended refrigerants are based only on their HFC and PFC constituents, which are based on data from https://www.epa.gov/snap/compositions-refrigerant-blends.</t>
    </r>
  </si>
  <si>
    <t>Results</t>
  </si>
  <si>
    <t>Greenhouse Gas Emissions</t>
  </si>
  <si>
    <t>Percentage of Total Emissions</t>
  </si>
  <si>
    <t>MTCO2e</t>
  </si>
  <si>
    <t>Scope 1</t>
  </si>
  <si>
    <t>Stationary Combustion</t>
  </si>
  <si>
    <t>Fugitive Emissions</t>
  </si>
  <si>
    <t>Anesthetic Gas</t>
  </si>
  <si>
    <t>Mobile Combustion</t>
  </si>
  <si>
    <t>Scope 2</t>
  </si>
  <si>
    <t>Electricity</t>
  </si>
  <si>
    <t>Steam</t>
  </si>
  <si>
    <t>Scope 3</t>
  </si>
  <si>
    <t xml:space="preserve">Purchased Goods and Services </t>
  </si>
  <si>
    <t>Electricity Transmission and Distribution Loss</t>
  </si>
  <si>
    <t>Total Emissions</t>
  </si>
  <si>
    <t>Select the Emissions Data in the link provided and enter your Total emissions under the Carbon Dioxide or CO2 box.</t>
  </si>
  <si>
    <t>Check your Greenhouse Gas Equivalencies here.</t>
  </si>
  <si>
    <t>USD Inflation Conversion Rates (CPI Inflation)</t>
  </si>
  <si>
    <t>US EPA EEIO Supply Chain Factors with Margins (Categories 1 &amp; 2)</t>
  </si>
  <si>
    <t>WTT Electricity Emission Factors (Category 3) - DEFRA 2021</t>
  </si>
  <si>
    <t>WTT Fuel Emission Factors (Category 3) - DEFRA 2022</t>
  </si>
  <si>
    <t>Upstream &amp; Downstream Transportation and Distribution (Category 4 &amp; 9) EPA Factors</t>
  </si>
  <si>
    <t>Business Travel &amp; Employee Commuting (Category 6 &amp; 7) EPA Factors</t>
  </si>
  <si>
    <t>Waste Generated in Operation &amp; End-of-ife Treatment (Category 5 &amp; 12) EPA Factors</t>
  </si>
  <si>
    <t>eGrid Electricity (Category 11) EPA Factors</t>
  </si>
  <si>
    <t>CBECS Factor (Category 13)</t>
  </si>
  <si>
    <t>EPA</t>
  </si>
  <si>
    <t xml:space="preserve">U.S. Bureau of Labor Statistics </t>
  </si>
  <si>
    <t xml:space="preserve">EPA EEIO 2021 </t>
  </si>
  <si>
    <t>DEFRA UK 2021</t>
  </si>
  <si>
    <t>DEFRA UK 2022</t>
  </si>
  <si>
    <t>GHG Emission Factors Hub | US EPA</t>
  </si>
  <si>
    <t>Metric Tons CO2e / Short Ton Material</t>
  </si>
  <si>
    <t>AR4</t>
  </si>
  <si>
    <t>AR5</t>
  </si>
  <si>
    <t>AR6</t>
  </si>
  <si>
    <t>Purchase Year</t>
  </si>
  <si>
    <t>Factor Year</t>
  </si>
  <si>
    <t>Conversion Factor</t>
  </si>
  <si>
    <t>2017 NAICS Code</t>
  </si>
  <si>
    <t>2017 NAICS Title</t>
  </si>
  <si>
    <t>GHG</t>
  </si>
  <si>
    <t>GHG Emissions (kg CO2e/2021 USD)</t>
  </si>
  <si>
    <t>GHG Emissions (MT CO2e/2021 USD)</t>
  </si>
  <si>
    <t>Reference USEEIO Code</t>
  </si>
  <si>
    <t>Country</t>
  </si>
  <si>
    <t>Electricity (generation) - kg CO2e/kWh</t>
  </si>
  <si>
    <t>Electricity (T&amp;D) - kg CO2e/kWh</t>
  </si>
  <si>
    <t>Total - MT CO2e/kWh</t>
  </si>
  <si>
    <t>Concat</t>
  </si>
  <si>
    <t>Fuel</t>
  </si>
  <si>
    <t>Total kg CO2e per unit</t>
  </si>
  <si>
    <t>CO2 (kg/unit)</t>
  </si>
  <si>
    <t>CH4 (g/unit)</t>
  </si>
  <si>
    <t>N2O (g/unit)</t>
  </si>
  <si>
    <t>MTCO2e/unit</t>
  </si>
  <si>
    <t>Landfilled</t>
  </si>
  <si>
    <t>Combusted</t>
  </si>
  <si>
    <t>Composted</t>
  </si>
  <si>
    <t>CO2 (lb/MWh)</t>
  </si>
  <si>
    <t>CH4 (lb/MWh)</t>
  </si>
  <si>
    <t>N2O (lb/MWh)</t>
  </si>
  <si>
    <t>MTCO2e/kWh</t>
  </si>
  <si>
    <t>Electricity (kWh/square foot)</t>
  </si>
  <si>
    <t>Soybean Farming</t>
  </si>
  <si>
    <t>All GHGs</t>
  </si>
  <si>
    <t>1111A0</t>
  </si>
  <si>
    <t>Australia</t>
  </si>
  <si>
    <t>Aviation spirit</t>
  </si>
  <si>
    <t>tonnes</t>
  </si>
  <si>
    <t>Medium-and-Heavy-Duty Truck (miles)</t>
  </si>
  <si>
    <t>Passenger Car</t>
  </si>
  <si>
    <t>EIA</t>
  </si>
  <si>
    <t>Oilseed (except Soybean) Farming</t>
  </si>
  <si>
    <t>Austria</t>
  </si>
  <si>
    <t>litres</t>
  </si>
  <si>
    <t>Light-Duty Truck</t>
  </si>
  <si>
    <t>upto 10,000 Sqft</t>
  </si>
  <si>
    <t>10,001 to 100,000 Sqft</t>
  </si>
  <si>
    <t>Over 100,000 Sqft</t>
  </si>
  <si>
    <t>Dry Pea and Bean Farming</t>
  </si>
  <si>
    <t>1111B0</t>
  </si>
  <si>
    <t>Belgium</t>
  </si>
  <si>
    <t>kWh (Net CV)</t>
  </si>
  <si>
    <t>Manufacturing</t>
  </si>
  <si>
    <t>Wheat Farming</t>
  </si>
  <si>
    <t>Brazil</t>
  </si>
  <si>
    <t>kWh (Gross CV)</t>
  </si>
  <si>
    <t>Medium-and-Heavy-Duty Truck (ton-miles)</t>
  </si>
  <si>
    <t>Intercity Rail - Northeast Corridor</t>
  </si>
  <si>
    <t>Office</t>
  </si>
  <si>
    <t xml:space="preserve">USD Inflation Rates </t>
  </si>
  <si>
    <t>Corn Farming</t>
  </si>
  <si>
    <t>Bulgaria</t>
  </si>
  <si>
    <t>Aviation turbine fuel</t>
  </si>
  <si>
    <t xml:space="preserve">Intercity Rail - Other Routes </t>
  </si>
  <si>
    <t>Warehouse</t>
  </si>
  <si>
    <t>Rice Farming</t>
  </si>
  <si>
    <t>Canada</t>
  </si>
  <si>
    <t xml:space="preserve">Intercity Rail - National Average </t>
  </si>
  <si>
    <t>Vacant</t>
  </si>
  <si>
    <t>Months</t>
  </si>
  <si>
    <t>2021 USD</t>
  </si>
  <si>
    <t>2022 USD</t>
  </si>
  <si>
    <t>2023 USD</t>
  </si>
  <si>
    <t>Oilseed and Grain Combination Farming</t>
  </si>
  <si>
    <t>Chinese Taipei</t>
  </si>
  <si>
    <t>Jan</t>
  </si>
  <si>
    <t>All Other Grain Farming</t>
  </si>
  <si>
    <t>Croatia</t>
  </si>
  <si>
    <t>Transit Rail (i.e. Subway, Tram)</t>
  </si>
  <si>
    <t>Feb</t>
  </si>
  <si>
    <t>Potato Farming</t>
  </si>
  <si>
    <t>Cyprus</t>
  </si>
  <si>
    <t>Burning oil</t>
  </si>
  <si>
    <t>Natural Gas (Cubic feet/square foot)</t>
  </si>
  <si>
    <t>Mar</t>
  </si>
  <si>
    <t>Other Vegetable (except Potato) and Melon Farming</t>
  </si>
  <si>
    <t>Czech Republic</t>
  </si>
  <si>
    <t>Apr</t>
  </si>
  <si>
    <t>Orange Groves</t>
  </si>
  <si>
    <t>Denmark</t>
  </si>
  <si>
    <t>May</t>
  </si>
  <si>
    <t>Citrus (except Orange) Groves</t>
  </si>
  <si>
    <t>Egypt</t>
  </si>
  <si>
    <t>EEIO Classification</t>
  </si>
  <si>
    <t>Transport Type</t>
  </si>
  <si>
    <t>MTCO2e/2021 USD</t>
  </si>
  <si>
    <t>Jun</t>
  </si>
  <si>
    <t>Apple Orchards</t>
  </si>
  <si>
    <t>Estonia</t>
  </si>
  <si>
    <t>Scheduled Freight Air Transportation</t>
  </si>
  <si>
    <t>Air</t>
  </si>
  <si>
    <t>Jul</t>
  </si>
  <si>
    <t>Grape Vineyards</t>
  </si>
  <si>
    <t>Finland</t>
  </si>
  <si>
    <t>Deep Sea Freight Transportation</t>
  </si>
  <si>
    <t>Water</t>
  </si>
  <si>
    <t>Aug</t>
  </si>
  <si>
    <t>Strawberry Farming</t>
  </si>
  <si>
    <t>France</t>
  </si>
  <si>
    <t>Inland Water Freight Transportation</t>
  </si>
  <si>
    <t>Business Travel &amp; Employee Commuting (Category 6) EEIO Factors</t>
  </si>
  <si>
    <t>Sep</t>
  </si>
  <si>
    <t>Berry (except Strawberry) Farming</t>
  </si>
  <si>
    <t>Germany</t>
  </si>
  <si>
    <t>Line-Haul Railroads</t>
  </si>
  <si>
    <t>Oct</t>
  </si>
  <si>
    <t>Tree Nut Farming</t>
  </si>
  <si>
    <t>Gibraltar</t>
  </si>
  <si>
    <t>Short Line Railroads</t>
  </si>
  <si>
    <t>Nov</t>
  </si>
  <si>
    <t>Fruit and Tree Nut Combination Farming</t>
  </si>
  <si>
    <t>Greece</t>
  </si>
  <si>
    <t>General Freight Trucking, Local</t>
  </si>
  <si>
    <t>Road</t>
  </si>
  <si>
    <t>Scheduled Passenger Air Transportation</t>
  </si>
  <si>
    <t>Electricity Emissions Factors</t>
  </si>
  <si>
    <t>Dec</t>
  </si>
  <si>
    <t>Other Noncitrus Fruit Farming</t>
  </si>
  <si>
    <t>Hong Kong, China</t>
  </si>
  <si>
    <t>General Freight Trucking, Long-Distance, Truckload</t>
  </si>
  <si>
    <t>Deep Sea Passenger Transportation</t>
  </si>
  <si>
    <t>Sea</t>
  </si>
  <si>
    <t>Average</t>
  </si>
  <si>
    <t>Mushroom Production</t>
  </si>
  <si>
    <t>Hungary</t>
  </si>
  <si>
    <t>General Freight Trucking, Long-Distance, Less Than Truckload</t>
  </si>
  <si>
    <t>Inland Water Passenger Transportation</t>
  </si>
  <si>
    <t>Inland Water</t>
  </si>
  <si>
    <t xml:space="preserve">COUNTRY SPECIFIC ELECTRICITY GRID GREENHOUSE GAS EMISSION FACTORS | CARBON FOOTPRINT </t>
  </si>
  <si>
    <t>Other Food Crops Grown Under Cover</t>
  </si>
  <si>
    <t>Iceland</t>
  </si>
  <si>
    <t>Coal (domestic)</t>
  </si>
  <si>
    <t>General Warehousing and Storage</t>
  </si>
  <si>
    <t>Warehousing</t>
  </si>
  <si>
    <t>Passenger Car Rental</t>
  </si>
  <si>
    <t>Car Rental</t>
  </si>
  <si>
    <t>Nursery and Tree Production</t>
  </si>
  <si>
    <t>India</t>
  </si>
  <si>
    <t>Refrigerated Warehousing and Storage</t>
  </si>
  <si>
    <t>Hotels (except Casino Hotels) and Motels</t>
  </si>
  <si>
    <t>Hotel</t>
  </si>
  <si>
    <t>kgCO2e/kWh</t>
  </si>
  <si>
    <t>Floriculture Production</t>
  </si>
  <si>
    <t>Indonesia</t>
  </si>
  <si>
    <t>Freight Transportation Arrangement</t>
  </si>
  <si>
    <t>3PL</t>
  </si>
  <si>
    <t>Commuter Rail Systems</t>
  </si>
  <si>
    <t>Tobacco Farming</t>
  </si>
  <si>
    <t>Ireland</t>
  </si>
  <si>
    <t>Coal (electricity generation - home produced coal only)</t>
  </si>
  <si>
    <t>Process, Physical Distribution, and Logistics Consulting Services</t>
  </si>
  <si>
    <t>Cotton Farming</t>
  </si>
  <si>
    <t>Israel</t>
  </si>
  <si>
    <t>Postal Service</t>
  </si>
  <si>
    <t>All Other Transit and Ground Passenger Transportation</t>
  </si>
  <si>
    <t>Shuttle services</t>
  </si>
  <si>
    <t>Sugarcane Farming</t>
  </si>
  <si>
    <t>Italy</t>
  </si>
  <si>
    <t>Packing and Crating</t>
  </si>
  <si>
    <t>Taxi Service</t>
  </si>
  <si>
    <t>Hay Farming</t>
  </si>
  <si>
    <t>Japan</t>
  </si>
  <si>
    <t>Coal (electricity generation)</t>
  </si>
  <si>
    <t>Couriers and Express Delivery Services</t>
  </si>
  <si>
    <t>Limousine Service</t>
  </si>
  <si>
    <t>Sugar Beet Farming</t>
  </si>
  <si>
    <t>Latvia</t>
  </si>
  <si>
    <t>Full-Service Restaurants</t>
  </si>
  <si>
    <t>Meals</t>
  </si>
  <si>
    <t>Peanut Farming</t>
  </si>
  <si>
    <t>Lithuania</t>
  </si>
  <si>
    <t>Convention and Trade Show Organizers</t>
  </si>
  <si>
    <t>Meetings and Events</t>
  </si>
  <si>
    <t>All Other Miscellaneous Crop Farming</t>
  </si>
  <si>
    <t>Luxembourg</t>
  </si>
  <si>
    <t>Coal (industrial)</t>
  </si>
  <si>
    <t>Beef Cattle Ranching and Farming</t>
  </si>
  <si>
    <t>1121A0</t>
  </si>
  <si>
    <t>Malaysia</t>
  </si>
  <si>
    <t>Pound</t>
  </si>
  <si>
    <t>Cattle Feedlots</t>
  </si>
  <si>
    <t>Malta</t>
  </si>
  <si>
    <t>Metric Tonnes</t>
  </si>
  <si>
    <t>Dairy Cattle and Milk Production</t>
  </si>
  <si>
    <t>Mexico</t>
  </si>
  <si>
    <t>Coking coal</t>
  </si>
  <si>
    <t>Dual-Purpose Cattle Ranching and Farming</t>
  </si>
  <si>
    <t>Netherlands</t>
  </si>
  <si>
    <t>Hog and Pig Farming</t>
  </si>
  <si>
    <t>112A00</t>
  </si>
  <si>
    <t>New Zealand</t>
  </si>
  <si>
    <t>Chicken Egg Production</t>
  </si>
  <si>
    <t>Norway</t>
  </si>
  <si>
    <t>Diesel (100% mineral diesel)</t>
  </si>
  <si>
    <t>Broilers and Other Meat Type Chicken Production</t>
  </si>
  <si>
    <t>Pakistan</t>
  </si>
  <si>
    <t>Turkey Production</t>
  </si>
  <si>
    <t>People's Rep. of China</t>
  </si>
  <si>
    <t>Poultry Hatcheries</t>
  </si>
  <si>
    <t>Philippines</t>
  </si>
  <si>
    <t>Other Poultry Production</t>
  </si>
  <si>
    <t>Poland</t>
  </si>
  <si>
    <t>Diesel (average biofuel blend)</t>
  </si>
  <si>
    <t>Sheep Farming</t>
  </si>
  <si>
    <t>Portugal</t>
  </si>
  <si>
    <t>Goat Farming</t>
  </si>
  <si>
    <t>Romania</t>
  </si>
  <si>
    <t>Finfish Farming and Fish Hatcheries</t>
  </si>
  <si>
    <t>Russian Federation</t>
  </si>
  <si>
    <t>Shellfish Farming</t>
  </si>
  <si>
    <t>Saudi Arabia</t>
  </si>
  <si>
    <t>Fuel oil</t>
  </si>
  <si>
    <t>Other Aquaculture</t>
  </si>
  <si>
    <t>Singapore</t>
  </si>
  <si>
    <t>Apiculture</t>
  </si>
  <si>
    <t>Slovak Republic</t>
  </si>
  <si>
    <t>Horses and Other Equine Production</t>
  </si>
  <si>
    <t>Slovenia</t>
  </si>
  <si>
    <t>Fur-Bearing Animal and Rabbit Production</t>
  </si>
  <si>
    <t>South Africa</t>
  </si>
  <si>
    <t>Gas oil</t>
  </si>
  <si>
    <t>All Other Animal Production</t>
  </si>
  <si>
    <t>South Korea</t>
  </si>
  <si>
    <t>Timber Tract Operations</t>
  </si>
  <si>
    <t>Spain</t>
  </si>
  <si>
    <t>Forest Nurseries and Gathering of Forest Products</t>
  </si>
  <si>
    <t>Sweden</t>
  </si>
  <si>
    <t>Logging</t>
  </si>
  <si>
    <t>Switzerland</t>
  </si>
  <si>
    <t>Finfish Fishing</t>
  </si>
  <si>
    <t>Thailand</t>
  </si>
  <si>
    <t>Shellfish Fishing</t>
  </si>
  <si>
    <t>Turkey</t>
  </si>
  <si>
    <t>Other Marine Fishing</t>
  </si>
  <si>
    <t>Ukraine</t>
  </si>
  <si>
    <t>Hunting and Trapping</t>
  </si>
  <si>
    <t>United States</t>
  </si>
  <si>
    <t>Cotton Ginning</t>
  </si>
  <si>
    <t>Africa (average)</t>
  </si>
  <si>
    <t>Soil Preparation, Planting, and Cultivating</t>
  </si>
  <si>
    <t>EU (average)</t>
  </si>
  <si>
    <t>Taiwan</t>
  </si>
  <si>
    <t>Crop Harvesting, Primarily by Machine</t>
  </si>
  <si>
    <t>Latin America (average)</t>
  </si>
  <si>
    <t>Postharvest Crop Activities (except Cotton Ginning)</t>
  </si>
  <si>
    <t>Middle East (average)</t>
  </si>
  <si>
    <t>Farm Labor Contractors and Crew Leaders</t>
  </si>
  <si>
    <t>Non-OECD Europe and Eurasia (average)</t>
  </si>
  <si>
    <t>Farm Management Services</t>
  </si>
  <si>
    <t>United Kingdom</t>
  </si>
  <si>
    <t>DEFRA</t>
  </si>
  <si>
    <t>Support Activities for Animal Production</t>
  </si>
  <si>
    <t>Waste Generated in Operation (Category 5) EPe Factors</t>
  </si>
  <si>
    <t>Support Activities for Forestry</t>
  </si>
  <si>
    <t>Marine fuel oil</t>
  </si>
  <si>
    <t>Climate Coalition_EPe</t>
  </si>
  <si>
    <t>Crude Petroleum Extraction</t>
  </si>
  <si>
    <t> </t>
  </si>
  <si>
    <t>tCO2/t Waste</t>
  </si>
  <si>
    <t>kgN20/t Waste</t>
  </si>
  <si>
    <t>MTCO2/t Waste</t>
  </si>
  <si>
    <t>MTN20/t Waste</t>
  </si>
  <si>
    <t>MT CO2e/t Waste</t>
  </si>
  <si>
    <t>Natural Gas Extraction</t>
  </si>
  <si>
    <t>Hazardous Waste (mixed)</t>
  </si>
  <si>
    <t>Bituminous Coal and Lignite Surface Mining</t>
  </si>
  <si>
    <t>Hospital Waste</t>
  </si>
  <si>
    <t>Bituminous Coal Underground Mining</t>
  </si>
  <si>
    <t>Marine gas oil</t>
  </si>
  <si>
    <t>kg</t>
  </si>
  <si>
    <t>Anthracite Mining</t>
  </si>
  <si>
    <t>Iron Ore Mining</t>
  </si>
  <si>
    <t>2122A0</t>
  </si>
  <si>
    <t>Ton</t>
  </si>
  <si>
    <t>Gold Ore Mining</t>
  </si>
  <si>
    <t>Silver Ore Mining</t>
  </si>
  <si>
    <t>Naphtha</t>
  </si>
  <si>
    <t>Copper, Nickel, Lead, and Zinc Mining</t>
  </si>
  <si>
    <t>Uranium-Radium-Vanadium Ore Mining</t>
  </si>
  <si>
    <t>All Other Metal Ore Mining</t>
  </si>
  <si>
    <t>Dimension Stone Mining and Quarrying</t>
  </si>
  <si>
    <t>Natural gas</t>
  </si>
  <si>
    <t>Crushed and Broken Limestone Mining and Quarrying</t>
  </si>
  <si>
    <t>Crushed and Broken Granite Mining and Quarrying</t>
  </si>
  <si>
    <t>Other Crushed and Broken Stone Mining and Quarrying</t>
  </si>
  <si>
    <t>cubic metres</t>
  </si>
  <si>
    <t>Construction Sand and Gravel Mining</t>
  </si>
  <si>
    <t>2123A0</t>
  </si>
  <si>
    <t>Natural gas (100% mineral blend)</t>
  </si>
  <si>
    <t>Industrial Sand Mining</t>
  </si>
  <si>
    <t>Kaolin and Ball Clay Mining</t>
  </si>
  <si>
    <t>Stationary Combustion - EPA Emissions Factors</t>
  </si>
  <si>
    <t>Clay and Ceramic and Refractory Minerals Mining</t>
  </si>
  <si>
    <t>Potash, Soda, and Borate Mineral Mining</t>
  </si>
  <si>
    <t>Other petroleum gas</t>
  </si>
  <si>
    <t>CO2 (kg/Scf)</t>
  </si>
  <si>
    <t>CH4 (g/Scf)</t>
  </si>
  <si>
    <t>N2O (g/Scf)</t>
  </si>
  <si>
    <t>MTCO2e/Scf</t>
  </si>
  <si>
    <t>Phosphate Rock Mining</t>
  </si>
  <si>
    <t>Other Chemical and Fertilizer Mineral Mining</t>
  </si>
  <si>
    <t>All Other Nonmetallic Mineral Mining</t>
  </si>
  <si>
    <t>Drilling Oil and Gas Wells</t>
  </si>
  <si>
    <t>Petrol (100% mineral petrol)</t>
  </si>
  <si>
    <t>Support Activities for Oil and Gas Operations</t>
  </si>
  <si>
    <t>21311A</t>
  </si>
  <si>
    <t>Support Activities for Coal Mining</t>
  </si>
  <si>
    <t>Support Activities for Metal Mining</t>
  </si>
  <si>
    <t>Support Activities for Nonmetallic Minerals (except Fuels) Mining</t>
  </si>
  <si>
    <t>Petrol (average biofuel blend)</t>
  </si>
  <si>
    <t>Natural Gas Distribution</t>
  </si>
  <si>
    <t>Water Supply and Irrigation Systems</t>
  </si>
  <si>
    <t>Sewage Treatment Facilities</t>
  </si>
  <si>
    <t>Steam and Air-Conditioning Supply</t>
  </si>
  <si>
    <t>Petroleum coke</t>
  </si>
  <si>
    <t>New Single-Family Housing Construction (except For-Sale Builders)</t>
  </si>
  <si>
    <t>New Multifamily Housing Construction (except For-Sale Builders)</t>
  </si>
  <si>
    <t>New Housing For-Sale Builders</t>
  </si>
  <si>
    <t>2334A0,233411,233412</t>
  </si>
  <si>
    <t>Processed fuel oils - distillate oil</t>
  </si>
  <si>
    <t>Residential Remodelers</t>
  </si>
  <si>
    <t>Industrial Building Construction</t>
  </si>
  <si>
    <t>Commercial and Institutional Building Construction</t>
  </si>
  <si>
    <t>230301,233262,233210,2332A0</t>
  </si>
  <si>
    <t>Water and Sewer Line and Related Structures Construction</t>
  </si>
  <si>
    <t>Processed fuel oils - residual oil</t>
  </si>
  <si>
    <t>Oil and Gas Pipeline and Related Structures Construction</t>
  </si>
  <si>
    <t>Power and Communication Line and Related Structures Construction</t>
  </si>
  <si>
    <t>Land Subdivision</t>
  </si>
  <si>
    <t>233240,233262,233411,233230,233210,2332A0,2332D0,233412,2334A0,2332C0</t>
  </si>
  <si>
    <t>Highway, Street, and Bridge Construction</t>
  </si>
  <si>
    <t>2332C0</t>
  </si>
  <si>
    <t>Other Heavy and Civil Engineering Construction</t>
  </si>
  <si>
    <t>2332D0</t>
  </si>
  <si>
    <t>Poured Concrete Foundation and Structure Contractors</t>
  </si>
  <si>
    <t>230301,2334A0,233210,233230,233411,2332A0,233262,230302,233240,233412,2332D0</t>
  </si>
  <si>
    <t>Structural Steel and Precast Concrete Contractors</t>
  </si>
  <si>
    <t>2332D0,2332A0,233240,233411,230301,233412,2334A0,233210,230302,233262,233230</t>
  </si>
  <si>
    <t>Framing Contractors</t>
  </si>
  <si>
    <t>233240,230301,2334A0,233210,233230,233262,233412,2332A0,233411,2332D0,230302</t>
  </si>
  <si>
    <t>Refinery miscellaneous</t>
  </si>
  <si>
    <t>Masonry Contractors</t>
  </si>
  <si>
    <t>233262,233230,230302,233210,233411,233412,2334A0,2332D0,233240,230301,2332A0</t>
  </si>
  <si>
    <t>Glass and Glazing Contractors</t>
  </si>
  <si>
    <t>233230,233210,230301,230302,233240,233262,2334A0,233412,233411,2332A0,2332D0</t>
  </si>
  <si>
    <t>Roofing Contractors</t>
  </si>
  <si>
    <t>233210,230302,233262,233230,2332A0,230301,233411,2334A0,233412,233240,2332D0</t>
  </si>
  <si>
    <t>Siding Contractors</t>
  </si>
  <si>
    <t>2332D0,2334A0,233240,230301,233262,2332A0,233210,233412,233411,230302,233230</t>
  </si>
  <si>
    <t>Waste oils</t>
  </si>
  <si>
    <t>Other Foundation, Structure, and Building Exterior Contractors</t>
  </si>
  <si>
    <t>233262,233210,2332A0,233240,230302,233412,2332D0,2334A0,233230,233411,230301</t>
  </si>
  <si>
    <t>Electrical Contractors and Other Wiring Installation Contractors</t>
  </si>
  <si>
    <t>233210,2332D0,230302,233230,2332A0,233262,233240,233411,233412,230301,2334A0</t>
  </si>
  <si>
    <t>Plumbing, Heating, and Air-Conditioning Contractors</t>
  </si>
  <si>
    <t>230302,2334A0,2332A0,233230,233210,230301,2332D0,233411,233412,233240,233262</t>
  </si>
  <si>
    <t>Other Building Equipment Contractors</t>
  </si>
  <si>
    <t>230302,233230,233412,2334A0,230301,233411,233262,2332A0,233210,2332D0,233240</t>
  </si>
  <si>
    <t>Drywall and Insulation Contractors</t>
  </si>
  <si>
    <t>230302,233240,2332A0,233411,233412,233262,230301,2334A0,2332D0,233210,233230</t>
  </si>
  <si>
    <t>Painting and Wall Covering Contractors</t>
  </si>
  <si>
    <t>230301,233210,2332D0,233240,233262,2334A0,233230,233411,230302,2332A0,233412</t>
  </si>
  <si>
    <t>Flooring Contractors</t>
  </si>
  <si>
    <t>230302,233412,230301,233411,233262,2332A0,2332D0,233230,2334A0,233210,233240</t>
  </si>
  <si>
    <t>Tile and Terrazzo Contractors</t>
  </si>
  <si>
    <t>233262,2332D0,230302,233230,233210,230301,2334A0,2332A0,233412,233240,233411</t>
  </si>
  <si>
    <t>Finish Carpentry Contractors</t>
  </si>
  <si>
    <t>230301,233230,2332D0,2334A0,233412,233411,233262,233210,233240,230302,2332A0</t>
  </si>
  <si>
    <t>Other Building Finishing Contractors</t>
  </si>
  <si>
    <t>2334A0,2332A0,233411,230302,233262,2332D0,233240,233412,230301,233210,233230</t>
  </si>
  <si>
    <t>Site Preparation Contractors</t>
  </si>
  <si>
    <t>233412,233240,233210,2334A0,2332D0,2332A0,233411,230302,233230,233262,230301</t>
  </si>
  <si>
    <t>All Other Specialty Trade Contractors</t>
  </si>
  <si>
    <t>233411,233240,2332A0,230301,2332D0,2334A0,233210,230302,233262,233230,233412</t>
  </si>
  <si>
    <t>Dog and Cat Food Manufacturing</t>
  </si>
  <si>
    <t>Other Animal Food Manufacturing</t>
  </si>
  <si>
    <t>Flour Milling</t>
  </si>
  <si>
    <t>Rice Milling</t>
  </si>
  <si>
    <t>Malt Manufacturing</t>
  </si>
  <si>
    <t>Wet Corn Milling</t>
  </si>
  <si>
    <t>Soybean and Other Oilseed Processing</t>
  </si>
  <si>
    <t>Fats and Oils Refining and Blending</t>
  </si>
  <si>
    <t>Breakfast Cereal Manufacturing</t>
  </si>
  <si>
    <t>Beet Sugar Manufacturing</t>
  </si>
  <si>
    <t>Cane Sugar Manufacturing</t>
  </si>
  <si>
    <t>Nonchocolate Confectionery Manufacturing</t>
  </si>
  <si>
    <t>Chocolate and Confectionery Manufacturing from Cacao Beans</t>
  </si>
  <si>
    <t>Confectionery Manufacturing from Purchased Chocolate</t>
  </si>
  <si>
    <t>Frozen Fruit, Juice, and Vegetable Manufacturing</t>
  </si>
  <si>
    <t>Frozen Specialty Food Manufacturing</t>
  </si>
  <si>
    <t>Fruit and Vegetable Canning</t>
  </si>
  <si>
    <t>Specialty Canning</t>
  </si>
  <si>
    <t>Dried and Dehydrated Food Manufacturing</t>
  </si>
  <si>
    <t>Fluid Milk Manufacturing</t>
  </si>
  <si>
    <t>31151A</t>
  </si>
  <si>
    <t>Creamery Butter Manufacturing</t>
  </si>
  <si>
    <t>Cheese Manufacturing</t>
  </si>
  <si>
    <t>Dry, Condensed, and Evaporated Dairy Product Manufacturing</t>
  </si>
  <si>
    <t>Ice Cream and Frozen Dessert Manufacturing</t>
  </si>
  <si>
    <t>Animal (except Poultry) Slaughtering</t>
  </si>
  <si>
    <t>31161A</t>
  </si>
  <si>
    <t>Meat Processed from Carcasses</t>
  </si>
  <si>
    <t>Rendering and Meat Byproduct Processing</t>
  </si>
  <si>
    <t>Poultry Processing</t>
  </si>
  <si>
    <t>Seafood Product Preparation and Packaging</t>
  </si>
  <si>
    <t>Retail Bakeries</t>
  </si>
  <si>
    <t>Commercial Bakeries</t>
  </si>
  <si>
    <t>Frozen Cakes, Pies, and Other Pastries Manufacturing</t>
  </si>
  <si>
    <t>Cookie and Cracker Manufacturing</t>
  </si>
  <si>
    <t>3118A0</t>
  </si>
  <si>
    <t>Dry Pasta, Dough, and Flour Mixes Manufacturing from Purchased Flour</t>
  </si>
  <si>
    <t>Tortilla Manufacturing</t>
  </si>
  <si>
    <t>Roasted Nuts and Peanut Butter Manufacturing</t>
  </si>
  <si>
    <t>Other Snack Food Manufacturing</t>
  </si>
  <si>
    <t>Coffee and Tea Manufacturing</t>
  </si>
  <si>
    <t>Flavoring Syrup and Concentrate Manufacturing</t>
  </si>
  <si>
    <t>Mayonnaise, Dressing, and Other Prepared Sauce Manufacturing</t>
  </si>
  <si>
    <t>Spice and Extract Manufacturing</t>
  </si>
  <si>
    <t>Perishable Prepared Food Manufacturing</t>
  </si>
  <si>
    <t>All Other Miscellaneous Food Manufacturing</t>
  </si>
  <si>
    <t>Soft Drink Manufacturing</t>
  </si>
  <si>
    <t>Bottled Water Manufacturing</t>
  </si>
  <si>
    <t>Ice Manufacturing</t>
  </si>
  <si>
    <t>Breweries</t>
  </si>
  <si>
    <t>Wineries</t>
  </si>
  <si>
    <t>Distilleries</t>
  </si>
  <si>
    <t>Tobacco Manufacturing</t>
  </si>
  <si>
    <t>Fiber, Yarn, and Thread Mills</t>
  </si>
  <si>
    <t>Broadwoven Fabric Mills</t>
  </si>
  <si>
    <t>Narrow Fabric Mills and Schiffli Machine Embroidery</t>
  </si>
  <si>
    <t>Nonwoven Fabric Mills</t>
  </si>
  <si>
    <t>Knit Fabric Mills</t>
  </si>
  <si>
    <t>Textile and Fabric Finishing Mills</t>
  </si>
  <si>
    <t>Fabric Coating Mills</t>
  </si>
  <si>
    <t>Carpet and Rug Mills</t>
  </si>
  <si>
    <t>Curtain and Linen Mills</t>
  </si>
  <si>
    <t>Textile Bag and Canvas Mills</t>
  </si>
  <si>
    <t>Rope, Cordage, Twine, Tire Cord, and Tire Fabric Mills</t>
  </si>
  <si>
    <t>All Other Miscellaneous Textile Product Mills</t>
  </si>
  <si>
    <t>Hosiery and Sock Mills</t>
  </si>
  <si>
    <t>Other Apparel Knitting Mills</t>
  </si>
  <si>
    <t>Cut and Sew Apparel Contractors</t>
  </si>
  <si>
    <t>Men's and Boys' Cut and Sew Apparel Manufacturing</t>
  </si>
  <si>
    <t>Women's, Girls', and Infants' Cut and Sew Apparel Manufacturing</t>
  </si>
  <si>
    <t>Other Cut and Sew Apparel Manufacturing</t>
  </si>
  <si>
    <t>Apparel Accessories and Other Apparel Manufacturing</t>
  </si>
  <si>
    <t>Leather and Hide Tanning and Finishing</t>
  </si>
  <si>
    <t>Footwear Manufacturing</t>
  </si>
  <si>
    <t>Women's Handbag and Purse Manufacturing</t>
  </si>
  <si>
    <t>All Other Leather Good and Allied Product Manufacturing</t>
  </si>
  <si>
    <t>Sawmills</t>
  </si>
  <si>
    <t>Wood Preservation</t>
  </si>
  <si>
    <t>Hardwood Veneer and Plywood Manufacturing</t>
  </si>
  <si>
    <t>Softwood Veneer and Plywood Manufacturing</t>
  </si>
  <si>
    <t>Engineered Wood Member (except Truss) Manufacturing</t>
  </si>
  <si>
    <t>Truss Manufacturing</t>
  </si>
  <si>
    <t>Reconstituted Wood Product Manufacturing</t>
  </si>
  <si>
    <t>Wood Window and Door Manufacturing</t>
  </si>
  <si>
    <t>Cut Stock, Resawing Lumber, and Planing</t>
  </si>
  <si>
    <t>Other Millwork (including Flooring)</t>
  </si>
  <si>
    <t>Wood Container and Pallet Manufacturing</t>
  </si>
  <si>
    <t>3219A0</t>
  </si>
  <si>
    <t>Manufactured Home (Mobile Home) Manufacturing</t>
  </si>
  <si>
    <t>Prefabricated Wood Building Manufacturing</t>
  </si>
  <si>
    <t>All Other Miscellaneous Wood Product Manufacturing</t>
  </si>
  <si>
    <t>Pulp Mills</t>
  </si>
  <si>
    <t>Paper (except Newsprint) Mills</t>
  </si>
  <si>
    <t>Newsprint Mills</t>
  </si>
  <si>
    <t>Paperboard Mills</t>
  </si>
  <si>
    <t>Corrugated and Solid Fiber Box Manufacturing</t>
  </si>
  <si>
    <t>Folding Paperboard Box Manufacturing</t>
  </si>
  <si>
    <t>Other Paperboard Container Manufacturing</t>
  </si>
  <si>
    <t>Paper Bag and Coated and Treated Paper Manufacturing</t>
  </si>
  <si>
    <t>Stationery Product Manufacturing</t>
  </si>
  <si>
    <t>Sanitary Paper Product Manufacturing</t>
  </si>
  <si>
    <t>All Other Converted Paper Product Manufacturing</t>
  </si>
  <si>
    <t>Commercial Printing (except Screen and Books)</t>
  </si>
  <si>
    <t>Commercial Screen Printing</t>
  </si>
  <si>
    <t>Books Printing</t>
  </si>
  <si>
    <t>Support Activites for Printing</t>
  </si>
  <si>
    <t>Petroleum Refineries</t>
  </si>
  <si>
    <t>Asphalt Paving Mixture and Block Manufacturing</t>
  </si>
  <si>
    <t>Asphalt Shingle and Coating Materials Manufacturing</t>
  </si>
  <si>
    <t>Petroleum Lubricating Oil and Grease Manufacturing</t>
  </si>
  <si>
    <t>All Other Petroleum and Coal Products Manufacturing</t>
  </si>
  <si>
    <t>Petrochemical Manufacturing</t>
  </si>
  <si>
    <t>Industrial Gas Manufacturing</t>
  </si>
  <si>
    <t>Synthetic Dye and Pigment Manufacturing</t>
  </si>
  <si>
    <t>Other Basic Inorganic Chemical Manufacturing</t>
  </si>
  <si>
    <t>Ethyl Alcohol Manufacturing</t>
  </si>
  <si>
    <t>Cyclic Crude, Intermediate, and Gum and Wood Chemical Manufacturing</t>
  </si>
  <si>
    <t>All Other Basic Organic Chemical Manufacturing</t>
  </si>
  <si>
    <t>Plastics Material and Resin Manufacturing</t>
  </si>
  <si>
    <t>Synthetic Rubber Manufacturing</t>
  </si>
  <si>
    <t>3252A0</t>
  </si>
  <si>
    <t>Artificial and Synthetic Fibers and Filaments Manufacturing</t>
  </si>
  <si>
    <t>Nitrogenous Fertilizer Manufacturing</t>
  </si>
  <si>
    <t>Phosphatic Fertilizer Manufacturing</t>
  </si>
  <si>
    <t>Fertilizer (Mixing Only) Manufacturing</t>
  </si>
  <si>
    <t>Pesticide and Other Agricultural Chemical Manufacturing</t>
  </si>
  <si>
    <t>Medicinal and Botanical Manufacturing</t>
  </si>
  <si>
    <t>Pharmaceutical Preparation Manufacturing</t>
  </si>
  <si>
    <t>In-Vitro Diagnostic Substance Manufacturing</t>
  </si>
  <si>
    <t>Biological Product (except Diagnostic) Manufacturing</t>
  </si>
  <si>
    <t>Paint and Coating Manufacturing</t>
  </si>
  <si>
    <t>Adhesive Manufacturing</t>
  </si>
  <si>
    <t>Soap and Other Detergent Manufacturing</t>
  </si>
  <si>
    <t>Polish and Other Sanitation Good Manufacturing</t>
  </si>
  <si>
    <t>Surface Active Agent Manufacturing</t>
  </si>
  <si>
    <t>Toilet Preparation Manufacturing</t>
  </si>
  <si>
    <t>Printing Ink Manufacturing</t>
  </si>
  <si>
    <t>Explosives Manufacturing</t>
  </si>
  <si>
    <t>3259A0</t>
  </si>
  <si>
    <t>Custom Compounding of Purchased Resins</t>
  </si>
  <si>
    <t>Photographic Film, Paper, Plate, and Chemical Manufacturing</t>
  </si>
  <si>
    <t>All Other Miscellaneous Chemical Product and Preparation Manufacturing</t>
  </si>
  <si>
    <t>Plastics Bag and Pouch Manufacturing</t>
  </si>
  <si>
    <t>Plastics Packaging Film and Sheet (including Laminated) Manufacturing</t>
  </si>
  <si>
    <t>Unlaminated Plastics Film and Sheet (except Packaging) Manufacturing</t>
  </si>
  <si>
    <t>Unlaminated Plastics Profile Shape Manufacturing</t>
  </si>
  <si>
    <t>Plastics Pipe and Pipe Fitting Manufacturing</t>
  </si>
  <si>
    <t>Laminated Plastics Plate, Sheet (except Packaging), and Shape Manufacturing</t>
  </si>
  <si>
    <t>Polystyrene Foam Product Manufacturing</t>
  </si>
  <si>
    <t>Urethane and Other Foam Product (except Polystyrene) Manufacturing</t>
  </si>
  <si>
    <t>Plastics Bottle Manufacturing</t>
  </si>
  <si>
    <t>Plastics Plumbing Fixture Manufacturing</t>
  </si>
  <si>
    <t>All Other Plastics Product Manufacturing</t>
  </si>
  <si>
    <t>Tire Manufacturing (except Retreading)</t>
  </si>
  <si>
    <t>Tire Retreading</t>
  </si>
  <si>
    <t>Rubber and Plastics Hoses and Belting Manufacturing</t>
  </si>
  <si>
    <t>Rubber Product Manufacturing for Mechanical Use</t>
  </si>
  <si>
    <t>All Other Rubber Product Manufacturing</t>
  </si>
  <si>
    <t>Pottery, Ceramics, and Plumbing Fixture Manufacturing</t>
  </si>
  <si>
    <t>Clay Building Material and Refractories Manufacturing</t>
  </si>
  <si>
    <t>Flat Glass Manufacturing</t>
  </si>
  <si>
    <t>Other Pressed and Blown Glass and Glassware Manufacturing</t>
  </si>
  <si>
    <t>Glass Container Manufacturing</t>
  </si>
  <si>
    <t>Glass Product Manufacturing Made of Purchased Glass</t>
  </si>
  <si>
    <t>Cement Manufacturing</t>
  </si>
  <si>
    <t>Ready-Mix Concrete Manufacturing</t>
  </si>
  <si>
    <t>Concrete Block and Brick Manufacturing</t>
  </si>
  <si>
    <t>Concrete Pipe Manufacturing</t>
  </si>
  <si>
    <t>Other Concrete Product Manufacturing</t>
  </si>
  <si>
    <t>Lime Manufacturing</t>
  </si>
  <si>
    <t>Gypsum Product Manufacturing</t>
  </si>
  <si>
    <t>Abrasive Product Manufacturing</t>
  </si>
  <si>
    <t>Cut Stone and Stone Product Manufacturing</t>
  </si>
  <si>
    <t>Ground or Treated Mineral and Earth Manufacturing</t>
  </si>
  <si>
    <t>Mineral Wool Manufacturing</t>
  </si>
  <si>
    <t>All Other Miscellaneous Nonmetallic Mineral Product Manufacturing</t>
  </si>
  <si>
    <t>Iron and Steel Mills and Ferroalloy Manufacturing</t>
  </si>
  <si>
    <t>Iron and Steel Pipe and Tube Manufacturing from Purchased Steel</t>
  </si>
  <si>
    <t>Rolled Steel Shape Manufacturing</t>
  </si>
  <si>
    <t>Steel Wire Drawing</t>
  </si>
  <si>
    <t>Alumina Refining and Primary Aluminum Production</t>
  </si>
  <si>
    <t>Aluminum Sheet, Plate, and Foil Manufacturing</t>
  </si>
  <si>
    <t>33131B</t>
  </si>
  <si>
    <t>Other Aluminum Rolling, Drawing, and Extruding</t>
  </si>
  <si>
    <t>Nonferrous Metal (except Aluminum) Smelting and Refining</t>
  </si>
  <si>
    <t>Copper Rolling, Drawing, Extruding, and Alloying</t>
  </si>
  <si>
    <t>Nonferrous Metal (except Copper and Aluminum) Rolling, Drawing, and Extruding</t>
  </si>
  <si>
    <t>Secondary Smelting, Refining, and Alloying of Nonferrous Metal (except Copper and Aluminum)</t>
  </si>
  <si>
    <t>Iron Foundries</t>
  </si>
  <si>
    <t>Steel Investment Foundries</t>
  </si>
  <si>
    <t>Steel Foundries (except Investment)</t>
  </si>
  <si>
    <t>Nonferrous Metal Die-Casting Foundries</t>
  </si>
  <si>
    <t>Aluminum Foundries (except Die-Casting)</t>
  </si>
  <si>
    <t>Other Nonferrous Metal Foundries (except Die-Casting)</t>
  </si>
  <si>
    <t>Iron and Steel Forging</t>
  </si>
  <si>
    <t>33211A</t>
  </si>
  <si>
    <t>Nonferrous Forging</t>
  </si>
  <si>
    <t>Custom Roll Forming</t>
  </si>
  <si>
    <t>Powder Metallurgy Part Manufacturing</t>
  </si>
  <si>
    <t>Metal Crown, Closure, and Other Metal Stamping (except Automotive)</t>
  </si>
  <si>
    <t>Metal Kitchen Cookware, Utensil, Cutlery, and Flatware (except Precious) Manufacturing</t>
  </si>
  <si>
    <t>Saw Blade and Handtool Manufacturing</t>
  </si>
  <si>
    <t>Prefabricated Metal Building and Component Manufacturing</t>
  </si>
  <si>
    <t>Fabricated Structural Metal Manufacturing</t>
  </si>
  <si>
    <t>Plate Work Manufacturing</t>
  </si>
  <si>
    <t>Metal Window and Door Manufacturing</t>
  </si>
  <si>
    <t>Sheet Metal Work Manufacturing</t>
  </si>
  <si>
    <t>Ornamental and Architectural Metal Work Manufacturing</t>
  </si>
  <si>
    <t>Power Boiler and Heat Exchanger Manufacturing</t>
  </si>
  <si>
    <t>Metal Tank (Heavy Gauge) Manufacturing</t>
  </si>
  <si>
    <t>Metal Can Manufacturing</t>
  </si>
  <si>
    <t>Other Metal Container Manufacturing</t>
  </si>
  <si>
    <t>Hardware Manufacturing</t>
  </si>
  <si>
    <t>Spring Manufacturing</t>
  </si>
  <si>
    <t>Other Fabricated Wire Product Manufacturing</t>
  </si>
  <si>
    <t>Machine Shops</t>
  </si>
  <si>
    <t>Precision Turned Product Manufacturing</t>
  </si>
  <si>
    <t>Bolt, Nut, Screw, Rivet, and Washer Manufacturing</t>
  </si>
  <si>
    <t>Metal Heat Treating</t>
  </si>
  <si>
    <t>Metal Coating, Engraving (except Jewelry and Silverware), and Allied Services to Manufacturers</t>
  </si>
  <si>
    <t>Electroplating, Plating, Polishing, Anodizing, and Coloring</t>
  </si>
  <si>
    <t>Industrial Valve Manufacturing</t>
  </si>
  <si>
    <t>33291A</t>
  </si>
  <si>
    <t>Fluid Power Valve and Hose Fitting Manufacturing</t>
  </si>
  <si>
    <t>Plumbing Fixture Fitting and Trim Manufacturing</t>
  </si>
  <si>
    <t>Other Metal Valve and Pipe Fitting Manufacturing</t>
  </si>
  <si>
    <t>Ball and Roller Bearing Manufacturing</t>
  </si>
  <si>
    <t>Small Arms Ammunition Manufacturing</t>
  </si>
  <si>
    <t>33299A</t>
  </si>
  <si>
    <t>Ammunition (except Small Arms) Manufacturing</t>
  </si>
  <si>
    <t>Small Arms, Ordnance, and Ordnance Accessories Manufacturing</t>
  </si>
  <si>
    <t>Fabricated Pipe and Pipe Fitting Manufacturing</t>
  </si>
  <si>
    <t>All Other Miscellaneous Fabricated Metal Product Manufacturing</t>
  </si>
  <si>
    <t>Farm Machinery and Equipment Manufacturing</t>
  </si>
  <si>
    <t>Lawn and Garden Tractor and Home Lawn and Garden Equipment Manufacturing</t>
  </si>
  <si>
    <t>Construction Machinery Manufacturing</t>
  </si>
  <si>
    <t>Mining Machinery and Equipment Manufacturing</t>
  </si>
  <si>
    <t>Oil and Gas Field Machinery and Equipment Manufacturing</t>
  </si>
  <si>
    <t>Food Product Machinery Manufacturing</t>
  </si>
  <si>
    <t>33329A</t>
  </si>
  <si>
    <t>Semiconductor Machinery Manufacturing</t>
  </si>
  <si>
    <t>Sawmill, Woodworking, and Paper Machinery Manufacturing</t>
  </si>
  <si>
    <t>Printing Machinery and Equipment Manufacturing</t>
  </si>
  <si>
    <t>Other Industrial Machinery Manufacturing</t>
  </si>
  <si>
    <t>Optical Instrument and Lens Manufacturing</t>
  </si>
  <si>
    <t>Photographic and Photocopying Equipment Manufacturing</t>
  </si>
  <si>
    <t>Other Commercial and Service Industry Machinery Manufacturing</t>
  </si>
  <si>
    <t>Industrial and Commercial Fan and Blower and Air Purification Equipment Manufacturing</t>
  </si>
  <si>
    <t>Heating Equipment (except Warm Air Furnaces) Manufacturing</t>
  </si>
  <si>
    <t>Air-Conditioning and Warm Air Heating Equipment and Commercial and Industrial Refrigeration Equipment Manufacturing</t>
  </si>
  <si>
    <t>Industrial Mold Manufacturing</t>
  </si>
  <si>
    <t>Special Die and Tool, Die Set, Jig, and Fixture Manufacturing</t>
  </si>
  <si>
    <t>Cutting Tool and Machine Tool Accessory Manufacturing</t>
  </si>
  <si>
    <t>33351B</t>
  </si>
  <si>
    <t>Machine Tool Manufacturing</t>
  </si>
  <si>
    <t>Rolling Mill and Other Metalworking Machinery Manufacturing</t>
  </si>
  <si>
    <t>Turbine and Turbine Generator Set Units Manufacturing</t>
  </si>
  <si>
    <t>Speed Changer, Industrial High-Speed Drive, and Gear Manufacturing</t>
  </si>
  <si>
    <t>Mechanical Power Transmission Equipment Manufacturing</t>
  </si>
  <si>
    <t>Other Engine Equipment Manufacturing</t>
  </si>
  <si>
    <t>Air and Gas Compressor Manufacturing</t>
  </si>
  <si>
    <t>Measuring, Dispensing, and Other Pumping Equipment Manufacturing</t>
  </si>
  <si>
    <t>33391A</t>
  </si>
  <si>
    <t>Elevator and Moving Stairway Manufacturing</t>
  </si>
  <si>
    <t>Conveyor and Conveying Equipment Manufacturing</t>
  </si>
  <si>
    <t>Overhead Traveling Crane, Hoist, and Monorail System Manufacturing</t>
  </si>
  <si>
    <t>Industrial Truck, Tractor, Trailer, and Stacker Machinery Manufacturing</t>
  </si>
  <si>
    <t>Power-Driven Handtool Manufacturing</t>
  </si>
  <si>
    <t>Welding and Soldering Equipment Manufacturing</t>
  </si>
  <si>
    <t>33399A</t>
  </si>
  <si>
    <t>Packaging Machinery Manufacturing</t>
  </si>
  <si>
    <t>Industrial Process Furnace and Oven Manufacturing</t>
  </si>
  <si>
    <t>Fluid Power Cylinder and Actuator Manufacturing</t>
  </si>
  <si>
    <t>33399B</t>
  </si>
  <si>
    <t>Fluid Power Pump and Motor Manufacturing</t>
  </si>
  <si>
    <t>Scale and Balance Manufacturing</t>
  </si>
  <si>
    <t>All Other Miscellaneous General Purpose Machinery Manufacturing</t>
  </si>
  <si>
    <t>Electronic Computer Manufacturing</t>
  </si>
  <si>
    <t>Computer Storage Device Manufacturing</t>
  </si>
  <si>
    <t>Computer Terminal and Other Computer Peripheral Equipment Manufacturing</t>
  </si>
  <si>
    <t>Telephone Apparatus Manufacturing</t>
  </si>
  <si>
    <t>Radio and Television Broadcasting and Wireless Communications Equipment Manufacturing</t>
  </si>
  <si>
    <t>Other Communications Equipment Manufacturing</t>
  </si>
  <si>
    <t>Audio and Video Equipment Manufacturing</t>
  </si>
  <si>
    <t>Bare Printed Circuit Board Manufacturing</t>
  </si>
  <si>
    <t>33441A</t>
  </si>
  <si>
    <t>Semiconductor and Related Device Manufacturing</t>
  </si>
  <si>
    <t>Capacitor, Resistor, Coil, Transformer, and Other Inductor Manufacturing</t>
  </si>
  <si>
    <t>Electronic Connector Manufacturing</t>
  </si>
  <si>
    <t>Printed Circuit Assembly (Electronic Assembly) Manufacturing</t>
  </si>
  <si>
    <t>Other Electronic Component Manufacturing</t>
  </si>
  <si>
    <t>Electromedical and Electrotherapeutic Apparatus Manufacturing</t>
  </si>
  <si>
    <t>Search, Detection, Navigation, Guidance, Aeronautical, and Nautical System and Instrument Manufacturing</t>
  </si>
  <si>
    <t>Automatic Environmental Control Manufacturing for Residential, Commercial, and Appliance Use</t>
  </si>
  <si>
    <t>Instruments and Related Products Manufacturing for Measuring, Displaying, and Controlling Industrial Process Variables</t>
  </si>
  <si>
    <t>Totalizing Fluid Meter and Counting Device Manufacturing</t>
  </si>
  <si>
    <t>Instrument Manufacturing for Measuring and Testing Electricity and Electrical Signals</t>
  </si>
  <si>
    <t>Analytical Laboratory Instrument Manufacturing</t>
  </si>
  <si>
    <t>Irradiation Apparatus Manufacturing</t>
  </si>
  <si>
    <t>Other Measuring and Controlling Device Manufacturing</t>
  </si>
  <si>
    <t>33451A</t>
  </si>
  <si>
    <t>Blank Magnetic and Optical Recording Media Manufacturing</t>
  </si>
  <si>
    <t>Software and Other Prerecorded Compact Disc, Tape, and Record Reproducing</t>
  </si>
  <si>
    <t>Electric Lamp Bulb and Part Manufacturing</t>
  </si>
  <si>
    <t>Residential Electric Lighting Fixture Manufacturing</t>
  </si>
  <si>
    <t>Commercial, Industrial, and Institutional Electric Lighting Fixture Manufacturing</t>
  </si>
  <si>
    <t>Other Lighting Equipment Manufacturing</t>
  </si>
  <si>
    <t>Small Electrical Appliance Manufacturing</t>
  </si>
  <si>
    <t>Major Household Appliance Manufacturing</t>
  </si>
  <si>
    <t>Power, Distribution, and Specialty Transformer Manufacturing</t>
  </si>
  <si>
    <t>Motor and Generator Manufacturing</t>
  </si>
  <si>
    <t>Switchgear and Switchboard Apparatus Manufacturing</t>
  </si>
  <si>
    <t>Relay and Industrial Control Manufacturing</t>
  </si>
  <si>
    <t>Storage Battery Manufacturing</t>
  </si>
  <si>
    <t>Primary Battery Manufacturing</t>
  </si>
  <si>
    <t>Fiber Optic Cable Manufacturing</t>
  </si>
  <si>
    <t>Other Communication and Energy Wire Manufacturing</t>
  </si>
  <si>
    <t>Current-Carrying Wiring Device Manufacturing</t>
  </si>
  <si>
    <t>Noncurrent-Carrying Wiring Device Manufacturing</t>
  </si>
  <si>
    <t>Carbon and Graphite Product Manufacturing</t>
  </si>
  <si>
    <t>All Other Miscellaneous Electrical Equipment and Component Manufacturing</t>
  </si>
  <si>
    <t>Automobile Manufacturing</t>
  </si>
  <si>
    <t>Light Truck and Utility Vehicle Manufacturing</t>
  </si>
  <si>
    <t>Heavy Duty Truck Manufacturing</t>
  </si>
  <si>
    <t>Motor Vehicle Body Manufacturing</t>
  </si>
  <si>
    <t>Truck Trailer Manufacturing</t>
  </si>
  <si>
    <t>Motor Home Manufacturing</t>
  </si>
  <si>
    <t>Travel Trailer and Camper Manufacturing</t>
  </si>
  <si>
    <t>Motor Vehicle Gasoline Engine and Engine Parts Manufacturing</t>
  </si>
  <si>
    <t>Motor Vehicle Electrical and Electronic Equipment Manufacturing</t>
  </si>
  <si>
    <t>Motor Vehicle Steering and Suspension Components (except Spring) Manufacturing</t>
  </si>
  <si>
    <t>3363A0</t>
  </si>
  <si>
    <t>Motor Vehicle Brake System Manufacturing</t>
  </si>
  <si>
    <t>Motor Vehicle Transmission and Power Train Parts Manufacturing</t>
  </si>
  <si>
    <t>Motor Vehicle Seating and Interior Trim Manufacturing</t>
  </si>
  <si>
    <t>Motor Vehicle Metal Stamping</t>
  </si>
  <si>
    <t>Other Motor Vehicle Parts Manufacturing</t>
  </si>
  <si>
    <t>Aircraft Manufacturing</t>
  </si>
  <si>
    <t>Aircraft Engine and Engine Parts Manufacturing</t>
  </si>
  <si>
    <t>Other Aircraft Parts and Auxiliary Equipment Manufacturing</t>
  </si>
  <si>
    <t>Guided Missile and Space Vehicle Manufacturing</t>
  </si>
  <si>
    <t>Guided Missile and Space Vehicle Propulsion Unit and Propulsion Unit Parts Manufacturing</t>
  </si>
  <si>
    <t>33641A</t>
  </si>
  <si>
    <t>Other Guided Missile and Space Vehicle Parts and Auxiliary Equipment Manufacturing</t>
  </si>
  <si>
    <t>Railroad Rolling Stock Manufacturing</t>
  </si>
  <si>
    <t>Ship Building and Repairing</t>
  </si>
  <si>
    <t>Boat Building</t>
  </si>
  <si>
    <t>Motorcycle, Bicycle, and Parts Manufacturing</t>
  </si>
  <si>
    <t>Military Armored Vehicle, Tank, and Tank Component Manufacturing</t>
  </si>
  <si>
    <t>All Other Transportation Equipment Manufacturing</t>
  </si>
  <si>
    <t>Wood Kitchen Cabinet and Countertop Manufacturing</t>
  </si>
  <si>
    <t>Upholstered Household Furniture Manufacturing</t>
  </si>
  <si>
    <t>Nonupholstered Wood Household Furniture Manufacturing</t>
  </si>
  <si>
    <t>Metal Household Furniture Manufacturing</t>
  </si>
  <si>
    <t>33712N</t>
  </si>
  <si>
    <t>Household Furniture (except Wood and Metal) Manufacturing</t>
  </si>
  <si>
    <t>Institutional Furniture Manufacturing</t>
  </si>
  <si>
    <t>Wood Office Furniture Manufacturing</t>
  </si>
  <si>
    <t>33721A</t>
  </si>
  <si>
    <t>Custom Architectural Woodwork and Millwork Manufacturing</t>
  </si>
  <si>
    <t>Office Furniture (except Wood) Manufacturing</t>
  </si>
  <si>
    <t>Showcase, Partition, Shelving, and Locker Manufacturing</t>
  </si>
  <si>
    <t>Mattress Manufacturing</t>
  </si>
  <si>
    <t>Blind and Shade Manufacturing</t>
  </si>
  <si>
    <t>Surgical and Medical Instrument Manufacturing</t>
  </si>
  <si>
    <t>Surgical Appliance and Supplies Manufacturing</t>
  </si>
  <si>
    <t>Dental Equipment and Supplies Manufacturing</t>
  </si>
  <si>
    <t>Ophthalmic Goods Manufacturing</t>
  </si>
  <si>
    <t>Dental Laboratories</t>
  </si>
  <si>
    <t>Jewelry and Silverware Manufacturing</t>
  </si>
  <si>
    <t>Sporting and Athletic Goods Manufacturing</t>
  </si>
  <si>
    <t>Doll, Toy, and Game Manufacturing</t>
  </si>
  <si>
    <t>Office Supplies (except Paper) Manufacturing</t>
  </si>
  <si>
    <t>Sign Manufacturing</t>
  </si>
  <si>
    <t>Gasket, Packing, and Sealing Device Manufacturing</t>
  </si>
  <si>
    <t>Musical Instrument Manufacturing</t>
  </si>
  <si>
    <t>Fastener, Button, Needle, and Pin Manufacturing</t>
  </si>
  <si>
    <t>Broom, Brush, and Mop Manufacturing</t>
  </si>
  <si>
    <t>Burial Casket Manufacturing</t>
  </si>
  <si>
    <t>All Other Miscellaneous Manufacturing</t>
  </si>
  <si>
    <t>Automobile and Other Motor Vehicle Merchant Wholesalers</t>
  </si>
  <si>
    <t>Motor Vehicle Supplies and New Parts Merchant Wholesalers</t>
  </si>
  <si>
    <t>Tire and Tube Merchant Wholesalers</t>
  </si>
  <si>
    <t>Motor Vehicle Parts (Used) Merchant Wholesalers</t>
  </si>
  <si>
    <t>Furniture Merchant Wholesalers</t>
  </si>
  <si>
    <t>423A00</t>
  </si>
  <si>
    <t>Home Furnishing Merchant Wholesalers</t>
  </si>
  <si>
    <t>Lumber, Plywood, Millwork, and Wood Panel Merchant Wholesalers</t>
  </si>
  <si>
    <t>Brick, Stone, and Related Construction Material Merchant Wholesalers</t>
  </si>
  <si>
    <t>Roofing, Siding, and Insulation Material Merchant Wholesalers</t>
  </si>
  <si>
    <t>Other Construction Material Merchant Wholesalers</t>
  </si>
  <si>
    <t>Photographic Equipment and Supplies Merchant Wholesalers</t>
  </si>
  <si>
    <t>Office Equipment Merchant Wholesalers</t>
  </si>
  <si>
    <t>Computer and Computer Peripheral Equipment and Software Merchant Wholesalers</t>
  </si>
  <si>
    <t>Other Commercial Equipment Merchant Wholesalers</t>
  </si>
  <si>
    <t>Medical, Dental, and Hospital Equipment and Supplies Merchant Wholesalers</t>
  </si>
  <si>
    <t>Ophthalmic Goods Merchant Wholesalers</t>
  </si>
  <si>
    <t>Other Professional Equipment and Supplies Merchant Wholesalers</t>
  </si>
  <si>
    <t>Metal Service Centers and Other Metal Merchant Wholesalers</t>
  </si>
  <si>
    <t>Coal and Other Mineral and Ore Merchant Wholesalers</t>
  </si>
  <si>
    <t>Electrical Apparatus and Equipment, Wiring Supplies, and Related Equipment Merchant Wholesalers</t>
  </si>
  <si>
    <t>Household Appliances, Electric Housewares, and Consumer Electronics Merchant Wholesalers</t>
  </si>
  <si>
    <t>Other Electronic Parts and Equipment Merchant Wholesalers</t>
  </si>
  <si>
    <t>Hardware Merchant Wholesalers</t>
  </si>
  <si>
    <t>Plumbing and Heating Equipment and Supplies (Hydronics) Merchant Wholesalers</t>
  </si>
  <si>
    <t>Warm Air Heating and Air-Conditioning Equipment and Supplies Merchant Wholesalers</t>
  </si>
  <si>
    <t>Refrigeration Equipment and Supplies Merchant Wholesalers</t>
  </si>
  <si>
    <t>Construction and Mining (except Oil Well) Machinery and Equipment Merchant Wholesalers</t>
  </si>
  <si>
    <t>Farm and Garden Machinery and Equipment Merchant Wholesalers</t>
  </si>
  <si>
    <t>Industrial Machinery and Equipment Merchant Wholesalers</t>
  </si>
  <si>
    <t>Industrial Supplies Merchant Wholesalers</t>
  </si>
  <si>
    <t>Service Establishment Equipment and Supplies Merchant Wholesalers</t>
  </si>
  <si>
    <t>Transportation Equipment and Supplies (except Motor Vehicle) Merchant Wholesalers</t>
  </si>
  <si>
    <t>Sporting and Recreational Goods and Supplies Merchant Wholesalers</t>
  </si>
  <si>
    <t>Toy and Hobby Goods and Supplies Merchant Wholesalers</t>
  </si>
  <si>
    <t>Recyclable Material Merchant Wholesalers</t>
  </si>
  <si>
    <t>Jewelry, Watch, Precious Stone, and Precious Metal Merchant Wholesalers</t>
  </si>
  <si>
    <t>Other Miscellaneous Durable Goods Merchant Wholesalers</t>
  </si>
  <si>
    <t>Printing and Writing Paper Merchant Wholesalers</t>
  </si>
  <si>
    <t>424A00</t>
  </si>
  <si>
    <t>Stationery and Office Supplies Merchant Wholesalers</t>
  </si>
  <si>
    <t>Industrial and Personal Service Paper Merchant Wholesalers</t>
  </si>
  <si>
    <t>Drugs and Druggists' Sundries Merchant Wholesalers</t>
  </si>
  <si>
    <t>Piece Goods, Notions, and Other Dry Goods Merchant Wholesalers</t>
  </si>
  <si>
    <t>Men's and Boys' Clothing and Furnishings Merchant Wholesalers</t>
  </si>
  <si>
    <t>Women's, Children's, and Infants' Clothing and Accessories Merchant Wholesalers</t>
  </si>
  <si>
    <t>Footwear Merchant Wholesalers</t>
  </si>
  <si>
    <t>General Line Grocery Merchant Wholesalers</t>
  </si>
  <si>
    <t>Packaged Frozen Food Merchant Wholesalers</t>
  </si>
  <si>
    <t>Dairy Product (except Dried or Canned) Merchant Wholesalers</t>
  </si>
  <si>
    <t>Poultry and Poultry Product Merchant Wholesalers</t>
  </si>
  <si>
    <t>Confectionery Merchant Wholesalers</t>
  </si>
  <si>
    <t>Fish and Seafood Merchant Wholesalers</t>
  </si>
  <si>
    <t>Meat and Meat Product Merchant Wholesalers</t>
  </si>
  <si>
    <t>Fresh Fruit and Vegetable Merchant Wholesalers</t>
  </si>
  <si>
    <t>Other Grocery and Related Products Merchant Wholesalers</t>
  </si>
  <si>
    <t>Grain and Field Bean Merchant Wholesalers</t>
  </si>
  <si>
    <t>Livestock Merchant Wholesalers</t>
  </si>
  <si>
    <t>Other Farm Product Raw Material Merchant Wholesalers</t>
  </si>
  <si>
    <t>Plastics Materials and Basic Forms and Shapes Merchant Wholesalers</t>
  </si>
  <si>
    <t>Other Chemical and Allied Products Merchant Wholesalers</t>
  </si>
  <si>
    <t>Petroleum Bulk Stations and Terminals</t>
  </si>
  <si>
    <t>Petroleum and Petroleum Products Merchant Wholesalers (except Bulk Stations and Terminals)</t>
  </si>
  <si>
    <t>Beer and Ale Merchant Wholesalers</t>
  </si>
  <si>
    <t>Wine and Distilled Alcoholic Beverage Merchant Wholesalers</t>
  </si>
  <si>
    <t>Farm Supplies Merchant Wholesalers</t>
  </si>
  <si>
    <t>Book, Periodical, and Newspaper Merchant Wholesalers</t>
  </si>
  <si>
    <t>Flower, Nursery Stock, and Florists' Supplies Merchant Wholesalers</t>
  </si>
  <si>
    <t>Tobacco and Tobacco Product Merchant Wholesalers</t>
  </si>
  <si>
    <t>Paint, Varnish, and Supplies Merchant Wholesalers</t>
  </si>
  <si>
    <t>Other Miscellaneous Nondurable Goods Merchant Wholesalers</t>
  </si>
  <si>
    <t>Business to Business Electronic Markets</t>
  </si>
  <si>
    <t>Wholesale Trade Agents and Brokers</t>
  </si>
  <si>
    <t>New Car Dealers</t>
  </si>
  <si>
    <t>Used Car Dealers</t>
  </si>
  <si>
    <t>Recreational Vehicle Dealers</t>
  </si>
  <si>
    <t>Boat Dealers</t>
  </si>
  <si>
    <t>Motorcycle, ATV, and All Other Motor Vehicle Dealers</t>
  </si>
  <si>
    <t>Automotive Parts and Accessories Stores</t>
  </si>
  <si>
    <t>Tire Dealers</t>
  </si>
  <si>
    <t>Furniture Stores</t>
  </si>
  <si>
    <t>4B0000</t>
  </si>
  <si>
    <t>Floor Covering Stores</t>
  </si>
  <si>
    <t>Window Treatment Stores</t>
  </si>
  <si>
    <t>All Other Home Furnishings Stores</t>
  </si>
  <si>
    <t>Household Appliance Stores</t>
  </si>
  <si>
    <t>Electronics Stores</t>
  </si>
  <si>
    <t>Home Centers</t>
  </si>
  <si>
    <t>Paint and Wallpaper Stores</t>
  </si>
  <si>
    <t>Hardware Stores</t>
  </si>
  <si>
    <t>Other Building Material Dealers</t>
  </si>
  <si>
    <t>Outdoor Power Equipment Stores</t>
  </si>
  <si>
    <t>Nursery, Garden Center, and Farm Supply Stores</t>
  </si>
  <si>
    <t>Supermarkets and Other Grocery (except Convenience) Stores</t>
  </si>
  <si>
    <t>Convenience Stores</t>
  </si>
  <si>
    <t>Meat Markets</t>
  </si>
  <si>
    <t>Fish and Seafood Markets</t>
  </si>
  <si>
    <t>Fruit and Vegetable Markets</t>
  </si>
  <si>
    <t>Baked Goods Stores</t>
  </si>
  <si>
    <t>Confectionery and Nut Stores</t>
  </si>
  <si>
    <t>All Other Specialty Food Stores</t>
  </si>
  <si>
    <t>Beer, Wine, and Liquor Stores</t>
  </si>
  <si>
    <t>Pharmacies and Drug Stores</t>
  </si>
  <si>
    <t>Cosmetics, Beauty Supplies, and Perfume Stores</t>
  </si>
  <si>
    <t>Optical Goods Stores</t>
  </si>
  <si>
    <t>Food (Health) Supplement Stores</t>
  </si>
  <si>
    <t>All Other Health and Personal Care Stores</t>
  </si>
  <si>
    <t>Gasoline Stations with Convenience Stores</t>
  </si>
  <si>
    <t>Other Gasoline Stations</t>
  </si>
  <si>
    <t>Men's Clothing Stores</t>
  </si>
  <si>
    <t>Women's Clothing Stores</t>
  </si>
  <si>
    <t>Children's and Infants' Clothing Stores</t>
  </si>
  <si>
    <t>Family Clothing Stores</t>
  </si>
  <si>
    <t>Clothing Accessories Stores</t>
  </si>
  <si>
    <t>Other Clothing Stores</t>
  </si>
  <si>
    <t>Shoe Stores</t>
  </si>
  <si>
    <t>Jewelry Stores</t>
  </si>
  <si>
    <t>Luggage and Leather Goods Stores</t>
  </si>
  <si>
    <t>Sporting Goods Stores</t>
  </si>
  <si>
    <t>Hobby, Toy, and Game Stores</t>
  </si>
  <si>
    <t>Sewing, Needlework, and Piece Goods Stores</t>
  </si>
  <si>
    <t>Musical Instrument and Supplies Stores</t>
  </si>
  <si>
    <t>Book Stores</t>
  </si>
  <si>
    <t>News Dealers and Newsstands</t>
  </si>
  <si>
    <t>Department Stores</t>
  </si>
  <si>
    <t>Warehouse Clubs and Supercenters</t>
  </si>
  <si>
    <t>All Other General Merchandise Stores</t>
  </si>
  <si>
    <t>Florists</t>
  </si>
  <si>
    <t>Office Supplies and Stationery Stores</t>
  </si>
  <si>
    <t>Gift, Novelty, and Souvenir Stores</t>
  </si>
  <si>
    <t>Used Merchandise Stores</t>
  </si>
  <si>
    <t>Pet and Pet Supplies Stores</t>
  </si>
  <si>
    <t>Art Dealers</t>
  </si>
  <si>
    <t>Manufactured (Mobile) Home Dealers</t>
  </si>
  <si>
    <t>Tobacco Stores</t>
  </si>
  <si>
    <t>All Other Miscellaneous Store Retailers (except Tobacco Stores)</t>
  </si>
  <si>
    <t>Electronic Shopping and Mail-Order Houses</t>
  </si>
  <si>
    <t>Vending Machine Operators</t>
  </si>
  <si>
    <t>Fuel Dealers</t>
  </si>
  <si>
    <t>Other Direct Selling Establishments</t>
  </si>
  <si>
    <t>Nonscheduled Chartered Passenger Air Transportation</t>
  </si>
  <si>
    <t>Nonscheduled Chartered Freight Air Transportation</t>
  </si>
  <si>
    <t>Other Nonscheduled Air Transportation</t>
  </si>
  <si>
    <t>Coastal and Great Lakes Freight Transportation</t>
  </si>
  <si>
    <t>Coastal and Great Lakes Passenger Transportation</t>
  </si>
  <si>
    <t>Used Household and Office Goods Moving</t>
  </si>
  <si>
    <t>Specialized Freight (except Used Goods) Trucking, Local</t>
  </si>
  <si>
    <t>Specialized Freight (except Used Goods) Trucking, Long-Distance</t>
  </si>
  <si>
    <t>Mixed Mode Transit Systems</t>
  </si>
  <si>
    <t>Bus and Other Motor Vehicle Transit Systems</t>
  </si>
  <si>
    <t>Other Urban Transit Systems</t>
  </si>
  <si>
    <t>Interurban and Rural Bus Transportation</t>
  </si>
  <si>
    <t>School and Employee Bus Transportation</t>
  </si>
  <si>
    <t>Charter Bus Industry</t>
  </si>
  <si>
    <t>Special Needs Transportation</t>
  </si>
  <si>
    <t>Pipeline Transportation of Crude Oil</t>
  </si>
  <si>
    <t>Pipeline Transportation of Natural Gas</t>
  </si>
  <si>
    <t>Pipeline Transportation of Refined Petroleum Products</t>
  </si>
  <si>
    <t>All Other Pipeline Transportation</t>
  </si>
  <si>
    <t>Scenic and Sightseeing Transportation, Land</t>
  </si>
  <si>
    <t>48A000</t>
  </si>
  <si>
    <t>Scenic and Sightseeing Transportation, Water</t>
  </si>
  <si>
    <t>Scenic and Sightseeing Transportation, Other</t>
  </si>
  <si>
    <t>Air Traffic Control</t>
  </si>
  <si>
    <t>Other Airport Operations</t>
  </si>
  <si>
    <t>Other Support Activities for Air Transportation</t>
  </si>
  <si>
    <t>Support Activities for Rail Transportation</t>
  </si>
  <si>
    <t>Port and Harbor Operations</t>
  </si>
  <si>
    <t>Marine Cargo Handling</t>
  </si>
  <si>
    <t>Navigational Services to Shipping</t>
  </si>
  <si>
    <t>Other Support Activities for Water Transportation</t>
  </si>
  <si>
    <t>Motor Vehicle Towing</t>
  </si>
  <si>
    <t>Other Support Activities for Road Transportation</t>
  </si>
  <si>
    <t>All Other Support Activities for Transportation</t>
  </si>
  <si>
    <t>Local Messengers and Local Delivery</t>
  </si>
  <si>
    <t>Farm Product Warehousing and Storage</t>
  </si>
  <si>
    <t>Other Warehousing and Storage</t>
  </si>
  <si>
    <t>Newspaper Publishers</t>
  </si>
  <si>
    <t>Periodical Publishers</t>
  </si>
  <si>
    <t>Book Publishers</t>
  </si>
  <si>
    <t>Directory and Mailing List Publishers</t>
  </si>
  <si>
    <t>5111A0</t>
  </si>
  <si>
    <t>Greeting Card Publishers</t>
  </si>
  <si>
    <t>All Other Publishers</t>
  </si>
  <si>
    <t>Software Publishers</t>
  </si>
  <si>
    <t>Motion Picture and Video Production</t>
  </si>
  <si>
    <t>Motion Picture and Video Distribution</t>
  </si>
  <si>
    <t>Motion Picture Theaters (except Drive-Ins)</t>
  </si>
  <si>
    <t>Drive-In Motion Picture Theaters</t>
  </si>
  <si>
    <t>Teleproduction and Other Postproduction Services</t>
  </si>
  <si>
    <t>Other Motion Picture and Video Industries</t>
  </si>
  <si>
    <t>Music Publishers</t>
  </si>
  <si>
    <t>Sound Recording Studios</t>
  </si>
  <si>
    <t>Record Production and Distribution</t>
  </si>
  <si>
    <t>Other Sound Recording Industries</t>
  </si>
  <si>
    <t>Radio Networks</t>
  </si>
  <si>
    <t>Radio Stations</t>
  </si>
  <si>
    <t>Television Broadcasting</t>
  </si>
  <si>
    <t>Cable and Other Subscription Programming</t>
  </si>
  <si>
    <t>Wired Telecommunications Carriers</t>
  </si>
  <si>
    <t>Wireless Telecommunications Carriers (except Satellite)</t>
  </si>
  <si>
    <t>Satellite Telecommunications</t>
  </si>
  <si>
    <t>517A00</t>
  </si>
  <si>
    <t>Telecommunications Resellers</t>
  </si>
  <si>
    <t>All Other Telecommunications</t>
  </si>
  <si>
    <t>Data Processing, Hosting, and Related Services</t>
  </si>
  <si>
    <t>News Syndicates</t>
  </si>
  <si>
    <t>5191A0</t>
  </si>
  <si>
    <t>Libraries and Archives</t>
  </si>
  <si>
    <t>Internet Publishing and Broadcasting and Web Search Portals</t>
  </si>
  <si>
    <t>All Other Information Services</t>
  </si>
  <si>
    <t>Monetary Authorities-Central Bank</t>
  </si>
  <si>
    <t>52A000</t>
  </si>
  <si>
    <t>Commercial Banking</t>
  </si>
  <si>
    <t>Savings Institutions</t>
  </si>
  <si>
    <t>Credit Unions</t>
  </si>
  <si>
    <t>Other Depository Credit Intermediation</t>
  </si>
  <si>
    <t>Credit Card Issuing</t>
  </si>
  <si>
    <t>522A00</t>
  </si>
  <si>
    <t>Sales Financing</t>
  </si>
  <si>
    <t>Consumer Lending</t>
  </si>
  <si>
    <t>Real Estate Credit</t>
  </si>
  <si>
    <t>International Trade Financing</t>
  </si>
  <si>
    <t>Secondary Market Financing</t>
  </si>
  <si>
    <t>All Other Nondepository Credit Intermediation</t>
  </si>
  <si>
    <t>Mortgage and Nonmortgage Loan Brokers</t>
  </si>
  <si>
    <t>Financial Transactions Processing, Reserve, and Clearinghouse Activities</t>
  </si>
  <si>
    <t>Other Activities Related to Credit Intermediation</t>
  </si>
  <si>
    <t>Investment Banking and Securities Dealing</t>
  </si>
  <si>
    <t>523A00</t>
  </si>
  <si>
    <t>Securities Brokerage</t>
  </si>
  <si>
    <t>Commodity Contracts Dealing</t>
  </si>
  <si>
    <t>Commodity Contracts Brokerage</t>
  </si>
  <si>
    <t>Securities and Commodity Exchanges</t>
  </si>
  <si>
    <t>Miscellaneous Intermediation</t>
  </si>
  <si>
    <t>Portfolio Management</t>
  </si>
  <si>
    <t>Investment Advice</t>
  </si>
  <si>
    <t>Trust, Fiduciary, and Custody Activities</t>
  </si>
  <si>
    <t>Miscellaneous Financial Investment Activities</t>
  </si>
  <si>
    <t>Direct Life Insurance Carriers</t>
  </si>
  <si>
    <t>Direct Health and Medical Insurance Carriers</t>
  </si>
  <si>
    <t>5241XX</t>
  </si>
  <si>
    <t>Direct Property and Casualty Insurance Carriers</t>
  </si>
  <si>
    <t>Direct Title Insurance Carriers</t>
  </si>
  <si>
    <t>Other Direct Insurance (except Life, Health, and Medical) Carriers</t>
  </si>
  <si>
    <t>Reinsurance Carriers</t>
  </si>
  <si>
    <t>Insurance Agencies and Brokerages</t>
  </si>
  <si>
    <t>Claims Adjusting</t>
  </si>
  <si>
    <t>Third Party Administration of Insurance and Pension Funds</t>
  </si>
  <si>
    <t>All Other Insurance Related Activities</t>
  </si>
  <si>
    <t>Pension Funds</t>
  </si>
  <si>
    <t>Health and Welfare Funds</t>
  </si>
  <si>
    <t>Other Insurance Funds</t>
  </si>
  <si>
    <t>Open-End Investment Funds</t>
  </si>
  <si>
    <t>Trusts, Estates, and Agency Accounts</t>
  </si>
  <si>
    <t>Other Financial Vehicles</t>
  </si>
  <si>
    <t>Lessors of Residential Buildings and Dwellings</t>
  </si>
  <si>
    <t>531HSO,531HST</t>
  </si>
  <si>
    <t>Lessors of Nonresidential Buildings (excpet Miniwarehouses)</t>
  </si>
  <si>
    <t>531ORE</t>
  </si>
  <si>
    <t>Lessors of Miniwarehouses and Self-Storage Units</t>
  </si>
  <si>
    <t>Lessors of Other Real Estate Property</t>
  </si>
  <si>
    <t>Offices of Real Estate Agents and Brokers</t>
  </si>
  <si>
    <t>Residential Property Managers</t>
  </si>
  <si>
    <t>Nonresidential Property Managers</t>
  </si>
  <si>
    <t>Offices of Real Estate Appraisers</t>
  </si>
  <si>
    <t>Other Activities Related to Real Estate</t>
  </si>
  <si>
    <t>Passenger Car Leasing</t>
  </si>
  <si>
    <t>Truck, Utility Trailer, and RV (Recreational Vehicle) Rental and Leasing</t>
  </si>
  <si>
    <t>Consumer Electronics and Appliances Rental</t>
  </si>
  <si>
    <t>532A00</t>
  </si>
  <si>
    <t>Formal Wear and Costume Rental</t>
  </si>
  <si>
    <t>Video Tape and Disc Rental</t>
  </si>
  <si>
    <t>Home Health Equipment Rental</t>
  </si>
  <si>
    <t>Recreational Goods Rental</t>
  </si>
  <si>
    <t>All Other Consumer Goods Rental</t>
  </si>
  <si>
    <t>General Rental Centers</t>
  </si>
  <si>
    <t>Commercial Air, Rail, and Water Transportation Equipment Rental and Leasing</t>
  </si>
  <si>
    <t>Construction, Mining, and Forestry Machinery and Equipment Rental and Leasing</t>
  </si>
  <si>
    <t>Office Machinery and Equipment Rental and Leasing</t>
  </si>
  <si>
    <t>Other Commercial and Industrial Machinery and Equipment Rental and Leasing</t>
  </si>
  <si>
    <t>Lessors of Nonfinancial Intangible Assets (except Copyrighted Works)</t>
  </si>
  <si>
    <t>Offices of Lawyers</t>
  </si>
  <si>
    <t>Offices of Notaries</t>
  </si>
  <si>
    <t>Title Abstract and Settlement Offices</t>
  </si>
  <si>
    <t>All Other Legal Services</t>
  </si>
  <si>
    <t>Offices of Certified Public Accountants</t>
  </si>
  <si>
    <t>Tax Preparation Services</t>
  </si>
  <si>
    <t>Payroll Services</t>
  </si>
  <si>
    <t>Other Accounting Services</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</si>
  <si>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</si>
  <si>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</si>
  <si>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</si>
  <si>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</si>
  <si>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</si>
  <si>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</si>
  <si>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</si>
  <si>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t>
  </si>
  <si>
    <t>Interior Design Services</t>
  </si>
  <si>
    <t>Industrial Design Services</t>
  </si>
  <si>
    <t>Graphic Design Services</t>
  </si>
  <si>
    <t>Other Specialized Design Services</t>
  </si>
  <si>
    <t>Custom Computer Programming Services</t>
  </si>
  <si>
    <t>Computer Systems Design Services</t>
  </si>
  <si>
    <t>Computer Facilities Management Services</t>
  </si>
  <si>
    <t>54151A</t>
  </si>
  <si>
    <t>Other Computer Related Services</t>
  </si>
  <si>
    <t>Administrative Management and General Management Consulting Services</t>
  </si>
  <si>
    <t>Human Resources Consulting Services</t>
  </si>
  <si>
    <t>Marketing Consulting Services</t>
  </si>
  <si>
    <t>Other Management Consulting Services</t>
  </si>
  <si>
    <t>Environmental Consulting Services</t>
  </si>
  <si>
    <t>5416A0</t>
  </si>
  <si>
    <t>Other Scientific and Technical Consulting Services</t>
  </si>
  <si>
    <t>Research and Development in Nanotechnology</t>
  </si>
  <si>
    <t>Research and Development in Biotechnology (except Nanobiotechnology)</t>
  </si>
  <si>
    <t>Research and Development in the Physical, Engineering, and Life Sciences (except Nanotechnology and Biotechnology)</t>
  </si>
  <si>
    <t>Research and Development in the Social Sciences and Humanities</t>
  </si>
  <si>
    <t>Advertising Agencies</t>
  </si>
  <si>
    <t>Public Relations Agencies</t>
  </si>
  <si>
    <t>Media Buying Agencies</t>
  </si>
  <si>
    <t>Media Representatives</t>
  </si>
  <si>
    <t>Outdoor Advertising</t>
  </si>
  <si>
    <t>Direct Mail Advertising</t>
  </si>
  <si>
    <t>Advertising Material Distribution Services</t>
  </si>
  <si>
    <t>Other Services Related to Advertising</t>
  </si>
  <si>
    <t>Marketing Research and Public Opinion Polling</t>
  </si>
  <si>
    <t>5419A0</t>
  </si>
  <si>
    <t>Photography Studios, Portrait</t>
  </si>
  <si>
    <t>Commercial Photography</t>
  </si>
  <si>
    <t>Translation and Interpretation Services</t>
  </si>
  <si>
    <t>Veterinary Services</t>
  </si>
  <si>
    <t>All Other Professional, Scientific, and Technical Services</t>
  </si>
  <si>
    <t>Offices of Bank Holding Companies</t>
  </si>
  <si>
    <t>Offices of Other Holding Companies</t>
  </si>
  <si>
    <t>Corporate, Subsidiary, and Regional Managing Offices</t>
  </si>
  <si>
    <t>Office Administrative Services</t>
  </si>
  <si>
    <t>Facilities Support Services</t>
  </si>
  <si>
    <t>Employment Placement Agencies</t>
  </si>
  <si>
    <t>Executive Search Services</t>
  </si>
  <si>
    <t>Temporary Help Services</t>
  </si>
  <si>
    <t>Professional Employer Organizations</t>
  </si>
  <si>
    <t>Document Preparation Services</t>
  </si>
  <si>
    <t>Telephone Answering Services</t>
  </si>
  <si>
    <t>Telemarketing Bureaus and Other Contact Centers</t>
  </si>
  <si>
    <t>Private Mail Centers</t>
  </si>
  <si>
    <t>Other Business Service Centers (including Copy Shops)</t>
  </si>
  <si>
    <t>Collection Agencies</t>
  </si>
  <si>
    <t>Credit Bureaus</t>
  </si>
  <si>
    <t>Repossession Services</t>
  </si>
  <si>
    <t>Court Reporting and Stenotype Services</t>
  </si>
  <si>
    <t>All Other Business Support Services</t>
  </si>
  <si>
    <t>Travel Agencies</t>
  </si>
  <si>
    <t>Tour Operators</t>
  </si>
  <si>
    <t>Convention and Visitors Bureaus</t>
  </si>
  <si>
    <t>All Other Travel Arrangement and Reservation Services</t>
  </si>
  <si>
    <t>Investigation Services</t>
  </si>
  <si>
    <t>Security Guards and Patrol Services</t>
  </si>
  <si>
    <t>Armored Car Services</t>
  </si>
  <si>
    <t>Security Systems Services (except Locksmiths)</t>
  </si>
  <si>
    <t>Locksmiths</t>
  </si>
  <si>
    <t>Exterminating and Pest Control Services</t>
  </si>
  <si>
    <t>Janitorial Services</t>
  </si>
  <si>
    <t>Landscaping Services</t>
  </si>
  <si>
    <t>Carpet and Upholstery Cleaning Services</t>
  </si>
  <si>
    <t>Other Services to Buildings and Dwellings</t>
  </si>
  <si>
    <t>Packaging and Labeling Services</t>
  </si>
  <si>
    <t>All Other Support Services</t>
  </si>
  <si>
    <t>Solid Waste Collection</t>
  </si>
  <si>
    <t>Hazardous Waste Collection</t>
  </si>
  <si>
    <t>562HAZ</t>
  </si>
  <si>
    <t>Other Waste Collection</t>
  </si>
  <si>
    <t>562OTH</t>
  </si>
  <si>
    <t>Hazardous Waste Treatment and Disposal</t>
  </si>
  <si>
    <t>Solid Waste Landfill</t>
  </si>
  <si>
    <t>Solid Waste Combustors and Incinerators</t>
  </si>
  <si>
    <t>Other Nonhazardous Waste Treatment and Disposal</t>
  </si>
  <si>
    <t>Remediation Services</t>
  </si>
  <si>
    <t>Materials Recovery Facilities</t>
  </si>
  <si>
    <t>Septic Tank and Related Services</t>
  </si>
  <si>
    <t>All Other Miscellaneous Waste Management Services</t>
  </si>
  <si>
    <t>Elementary and Secondary Schools</t>
  </si>
  <si>
    <t>Junior Colleges</t>
  </si>
  <si>
    <t>611A00</t>
  </si>
  <si>
    <t>Colleges, Universities, and Professional Schools</t>
  </si>
  <si>
    <t>Business and Secretarial Schools</t>
  </si>
  <si>
    <t>611B00</t>
  </si>
  <si>
    <t>Computer Training</t>
  </si>
  <si>
    <t>Professional and Management Development Training</t>
  </si>
  <si>
    <t>Cosmetology and Barber Schools</t>
  </si>
  <si>
    <t>Flight Training</t>
  </si>
  <si>
    <t>Apprenticeship Training</t>
  </si>
  <si>
    <t>Other Technical and Trade Schools</t>
  </si>
  <si>
    <t>Fine Arts Schools</t>
  </si>
  <si>
    <t>Sports and Recreation Instruction</t>
  </si>
  <si>
    <t>Language Schools</t>
  </si>
  <si>
    <t>Exam Preparation and Tutoring</t>
  </si>
  <si>
    <t>Automobile Driving Schools</t>
  </si>
  <si>
    <t>All Other Miscellaneous Schools and Instruction</t>
  </si>
  <si>
    <t>Educational Support Services</t>
  </si>
  <si>
    <t>Offices of Physicians (except Mental Health Specialists)</t>
  </si>
  <si>
    <t>Offices of Physicians, Mental Health Specialists</t>
  </si>
  <si>
    <t>Offices of Dentists</t>
  </si>
  <si>
    <t>Offices of Chiropractors</t>
  </si>
  <si>
    <t>Offices of Optometrists</t>
  </si>
  <si>
    <t>Offices of Mental Health Practitioners (except Physicians)</t>
  </si>
  <si>
    <t>Offices of Physical, Occupational and Speech Therapists, and Audiologists</t>
  </si>
  <si>
    <t>Offices of Podiatrists</t>
  </si>
  <si>
    <t>Offices of All Other Miscellaneous Health Practitioners</t>
  </si>
  <si>
    <t>Family Planning Centers</t>
  </si>
  <si>
    <t>Outpatient Mental Health and Substance Abuse Centers</t>
  </si>
  <si>
    <t>HMO Medical Centers</t>
  </si>
  <si>
    <t>Kidney Dialysis Centers</t>
  </si>
  <si>
    <t>Freestanding Ambulatory Surgical and Emergency Centers</t>
  </si>
  <si>
    <t>All Other Outpatient Care Centers</t>
  </si>
  <si>
    <t>Medical Laboratories</t>
  </si>
  <si>
    <t>Diagnostic Imaging Centers</t>
  </si>
  <si>
    <t>Home Health Care Services</t>
  </si>
  <si>
    <t>Ambulance Services</t>
  </si>
  <si>
    <t>Blood and Organ Banks</t>
  </si>
  <si>
    <t>All Other Miscellaneous Ambulatory Health Care Services</t>
  </si>
  <si>
    <t>General Medical and Surgical Hospitals</t>
  </si>
  <si>
    <t>Psychiatric and Substance Abuse Hospitals</t>
  </si>
  <si>
    <t>Specialty (except Psychiatric and Substance Abuse) Hospitals</t>
  </si>
  <si>
    <t>Nursing Care Facilities (Skilled Nursing Facilities)</t>
  </si>
  <si>
    <t>623A00</t>
  </si>
  <si>
    <t>Residential Intellectual and Developmental Disability Facilities</t>
  </si>
  <si>
    <t>623B00</t>
  </si>
  <si>
    <t>Residential Mental Health and Substance Abuse Facilities</t>
  </si>
  <si>
    <t>Continuing Care Retirement Communities</t>
  </si>
  <si>
    <t>Assisted Living Facilities for the Elderly</t>
  </si>
  <si>
    <t>Other Residential Care Facilities</t>
  </si>
  <si>
    <t>Child and Youth Services</t>
  </si>
  <si>
    <t>Services for the Elderly and Persons with Disabilities</t>
  </si>
  <si>
    <t>Other Individual and Family Services</t>
  </si>
  <si>
    <t>Community Food Services</t>
  </si>
  <si>
    <t>624A00</t>
  </si>
  <si>
    <t>Temporary Shelters</t>
  </si>
  <si>
    <t>Other Community Housing Services</t>
  </si>
  <si>
    <t>Emergency and Other Relief Services</t>
  </si>
  <si>
    <t>Vocational Rehabilitation Services</t>
  </si>
  <si>
    <t>Child Day Care Services</t>
  </si>
  <si>
    <t>Theater Companies and Dinner Theaters</t>
  </si>
  <si>
    <t>Dance Companies</t>
  </si>
  <si>
    <t>Musical Groups and Artists</t>
  </si>
  <si>
    <t>Other Performing Arts Companies</t>
  </si>
  <si>
    <t>Sports Teams and Clubs</t>
  </si>
  <si>
    <t>Racetracks</t>
  </si>
  <si>
    <t>Other Spectator Sports</t>
  </si>
  <si>
    <t>Promoters of Performing Arts, Sports, and Similar Events with Facilities</t>
  </si>
  <si>
    <t>711A00</t>
  </si>
  <si>
    <t>Promoters of Performing Arts, Sports, and Similar Events without Facilities</t>
  </si>
  <si>
    <t>Agents and Managers for Artists, Athletes, Entertainers, and Other Public Figures</t>
  </si>
  <si>
    <t>Independent Artists, Writers, and Performers</t>
  </si>
  <si>
    <t>Museums</t>
  </si>
  <si>
    <t>Historical Sites</t>
  </si>
  <si>
    <t>Zoos and Botanical Gardens</t>
  </si>
  <si>
    <t>Nature Parks and Other Similar Institutions</t>
  </si>
  <si>
    <t>Amusement and Theme Parks</t>
  </si>
  <si>
    <t>Amusement Arcades</t>
  </si>
  <si>
    <t>Casinos (except Casino Hotels)</t>
  </si>
  <si>
    <t>Other Gambling Industries</t>
  </si>
  <si>
    <t>Golf Courses and Country Clubs</t>
  </si>
  <si>
    <t>Skiing Facilities</t>
  </si>
  <si>
    <t>Marinas</t>
  </si>
  <si>
    <t>Fitness and Recreational Sports Centers</t>
  </si>
  <si>
    <t>Bowling Centers</t>
  </si>
  <si>
    <t>All Other Amusement and Recreation Industries</t>
  </si>
  <si>
    <t>Casino Hotels</t>
  </si>
  <si>
    <t>Bed-and-Breakfast Inns</t>
  </si>
  <si>
    <t>All Other Traveler Accommodation</t>
  </si>
  <si>
    <t>RV (Recreational Vehicle) Parks and Campgrounds</t>
  </si>
  <si>
    <t>Recreational and Vacation Camps (except Campgrounds)</t>
  </si>
  <si>
    <t>Rooming and Boarding Houses, Dormitories, and Workers' Camps</t>
  </si>
  <si>
    <t>Food Service Contractors</t>
  </si>
  <si>
    <t>722A00</t>
  </si>
  <si>
    <t>Caterers</t>
  </si>
  <si>
    <t>Mobile Food Services</t>
  </si>
  <si>
    <t>Drinking Places (Alcoholic Beverages)</t>
  </si>
  <si>
    <t>Limited-Service Restaurants</t>
  </si>
  <si>
    <t>Cafeterias, Grill Buffets, and Buffets</t>
  </si>
  <si>
    <t>Snack and Nonalcoholic Beverage Bars</t>
  </si>
  <si>
    <t>General Automotive Repair</t>
  </si>
  <si>
    <t>Automotive Exhaust System Repair</t>
  </si>
  <si>
    <t>Automotive Transmission Repair</t>
  </si>
  <si>
    <t>Other Automotive Mechanical and Electrical Repair and Maintenance</t>
  </si>
  <si>
    <t>Automotive Body, Paint, and Interior Repair and Maintenance</t>
  </si>
  <si>
    <t>Automotive Glass Replacement Shops</t>
  </si>
  <si>
    <t>Automotive Oil Change and Lubrication Shops</t>
  </si>
  <si>
    <t>Car Washes</t>
  </si>
  <si>
    <t>All Other Automotive Repair and Maintenance</t>
  </si>
  <si>
    <t>Consumer Electronics Repair and Maintenance</t>
  </si>
  <si>
    <t>Computer and Office Machine Repair and Maintenance</t>
  </si>
  <si>
    <t>Communication Equipment Repair and Maintenance</t>
  </si>
  <si>
    <t>Other Electronic and Precision Equipment Repair and Maintenance</t>
  </si>
  <si>
    <t>Commercial and Industrial Machinery and Equipment (except Automotive and Electronic) Repair and Maintenance</t>
  </si>
  <si>
    <t>Home and Garden Equipment Repair and Maintenance</t>
  </si>
  <si>
    <t>Appliance Repair and Maintenance</t>
  </si>
  <si>
    <t>Reupholstery and Furniture Repair</t>
  </si>
  <si>
    <t>Footwear and Leather Goods Repair</t>
  </si>
  <si>
    <t>Other Personal and Household Goods Repair and Maintenance</t>
  </si>
  <si>
    <t>Barber Shops</t>
  </si>
  <si>
    <t>Beauty Salons</t>
  </si>
  <si>
    <t>Nail Salons</t>
  </si>
  <si>
    <t>Diet and Weight Reducing Centers</t>
  </si>
  <si>
    <t>Other Personal Care Services</t>
  </si>
  <si>
    <t>Funeral Homes and Funeral Services</t>
  </si>
  <si>
    <t>Cemeteries and Crematories</t>
  </si>
  <si>
    <t>Coin-Operated Laundries and Drycleaners</t>
  </si>
  <si>
    <t>Drycleaning and Laundry Services (except Coin-Operated)</t>
  </si>
  <si>
    <t>Linen Supply</t>
  </si>
  <si>
    <t>Industrial Launderers</t>
  </si>
  <si>
    <t>Pet Care (except Veterinary) Services</t>
  </si>
  <si>
    <t>Photofinishing Laboratories (except One-Hour)</t>
  </si>
  <si>
    <t>One-Hour Photofinishing</t>
  </si>
  <si>
    <t>Parking Lots and Garages</t>
  </si>
  <si>
    <t>All Other Personal Services</t>
  </si>
  <si>
    <t>Religious Organizations</t>
  </si>
  <si>
    <t>Grantmaking Foundations</t>
  </si>
  <si>
    <t>813A00</t>
  </si>
  <si>
    <t>Voluntary Health Organizations</t>
  </si>
  <si>
    <t>Other Grantmaking and Giving Services</t>
  </si>
  <si>
    <t>Human Rights Organizations</t>
  </si>
  <si>
    <t>Environment, Conservation and Wildlife Organizations</t>
  </si>
  <si>
    <t>Other Social Advocacy Organizations</t>
  </si>
  <si>
    <t>Civic and Social Organizations</t>
  </si>
  <si>
    <t>813B00</t>
  </si>
  <si>
    <t>Business Associations</t>
  </si>
  <si>
    <t>Professional Organizations</t>
  </si>
  <si>
    <t>Labor Unions and Similar Labor Organizations</t>
  </si>
  <si>
    <t>Political Organizations</t>
  </si>
  <si>
    <t>Other Similar Organizations (except Business, Professional, Labor, and Political Organizations)</t>
  </si>
  <si>
    <t>Select Year</t>
  </si>
  <si>
    <t>USD Inflation Rates</t>
  </si>
  <si>
    <t>Form of Transport for Business Travelled.</t>
  </si>
  <si>
    <t>Month</t>
  </si>
  <si>
    <t>2024 USD</t>
  </si>
  <si>
    <t>Light-Duty Trucks (Vans, Pickup Trucks, SUVs)</t>
  </si>
  <si>
    <t>Private car (Diesel)</t>
  </si>
  <si>
    <t>Private car (Gasoline)</t>
  </si>
  <si>
    <t>Light-Duty cars</t>
  </si>
  <si>
    <t>Private car (CNG)</t>
  </si>
  <si>
    <t>SUV or Light goods vehicles (Diesel)</t>
  </si>
  <si>
    <t>Select Fuel Type</t>
  </si>
  <si>
    <t>SUV or light goods vehicle (Gasoline)</t>
  </si>
  <si>
    <t>SUV or light goods vehicle (CNG)</t>
  </si>
  <si>
    <t>Subway</t>
  </si>
  <si>
    <t>Motorbike</t>
  </si>
  <si>
    <t>Taxi</t>
  </si>
  <si>
    <t>(Specialist, Emergency, and General)</t>
  </si>
  <si>
    <t>Train</t>
  </si>
  <si>
    <t>(Small/ Large Animals)</t>
  </si>
  <si>
    <t>Flight</t>
  </si>
  <si>
    <t>Specialist</t>
  </si>
  <si>
    <t>Emergency</t>
  </si>
  <si>
    <t>Conversation Factor</t>
  </si>
  <si>
    <t>General Care</t>
  </si>
  <si>
    <t>Small animal</t>
  </si>
  <si>
    <t>Large animals</t>
  </si>
  <si>
    <t>KWh</t>
  </si>
  <si>
    <t>Gallons</t>
  </si>
  <si>
    <t>State</t>
  </si>
  <si>
    <t>eGRID subregion name.</t>
  </si>
  <si>
    <t>Select State</t>
  </si>
  <si>
    <t>Liquified Petroleum Gases (LPG) (Gallons)</t>
  </si>
  <si>
    <t>Alaska</t>
  </si>
  <si>
    <t>Propane (Gallons)</t>
  </si>
  <si>
    <t>Alabama</t>
  </si>
  <si>
    <t>Wood and Wood Residual (Short tons)</t>
  </si>
  <si>
    <t>Arkansas</t>
  </si>
  <si>
    <t>Biodiesel (Gallons)</t>
  </si>
  <si>
    <t>Arizona</t>
  </si>
  <si>
    <t>Gasoline (Gallons)</t>
  </si>
  <si>
    <t>Other Oil (&gt;401 deg F) (Gallons)</t>
  </si>
  <si>
    <t>Colorado</t>
  </si>
  <si>
    <t>Natural Gas (Therms)</t>
  </si>
  <si>
    <t>Connecticut</t>
  </si>
  <si>
    <t>Water (Cubic meters)</t>
  </si>
  <si>
    <t>Washington Dc</t>
  </si>
  <si>
    <t>Equpment Type</t>
  </si>
  <si>
    <t>Delaware</t>
  </si>
  <si>
    <t>Florida</t>
  </si>
  <si>
    <t>Centralized Equipment</t>
  </si>
  <si>
    <t>Georgia</t>
  </si>
  <si>
    <t>Extinquisher</t>
  </si>
  <si>
    <t>Hawaii</t>
  </si>
  <si>
    <t>Freezer</t>
  </si>
  <si>
    <t>Iowa</t>
  </si>
  <si>
    <t>Freezer/ Vaccines</t>
  </si>
  <si>
    <t>Idaho</t>
  </si>
  <si>
    <t>Mini Split</t>
  </si>
  <si>
    <t>Illinois</t>
  </si>
  <si>
    <t>Indiana</t>
  </si>
  <si>
    <t>Refrigerator</t>
  </si>
  <si>
    <t>Kansas</t>
  </si>
  <si>
    <t>Refrigerator/ Vaccines</t>
  </si>
  <si>
    <t>Kentucky</t>
  </si>
  <si>
    <t>Vending Machines</t>
  </si>
  <si>
    <t>Louisiana</t>
  </si>
  <si>
    <t>Massachusetts</t>
  </si>
  <si>
    <t>Maryland</t>
  </si>
  <si>
    <t>Incineration</t>
  </si>
  <si>
    <t>Maine</t>
  </si>
  <si>
    <t>Landfill</t>
  </si>
  <si>
    <t>Total amount spent</t>
  </si>
  <si>
    <t>Michigan</t>
  </si>
  <si>
    <t>Compost</t>
  </si>
  <si>
    <t>Categorized amount</t>
  </si>
  <si>
    <t>Minnesota</t>
  </si>
  <si>
    <t>Missouri</t>
  </si>
  <si>
    <t>Mississippi</t>
  </si>
  <si>
    <t>Montana</t>
  </si>
  <si>
    <t>North Carolina</t>
  </si>
  <si>
    <t>North Dakota</t>
  </si>
  <si>
    <t>Bioharzardous waste.</t>
  </si>
  <si>
    <t>Select Waste Type</t>
  </si>
  <si>
    <t>Nebraska</t>
  </si>
  <si>
    <t>New Hampshire</t>
  </si>
  <si>
    <t>Biohazard</t>
  </si>
  <si>
    <t>New Jersey</t>
  </si>
  <si>
    <t>Select waste treatment offerred</t>
  </si>
  <si>
    <t>New Mexico</t>
  </si>
  <si>
    <t>Nevada</t>
  </si>
  <si>
    <t>Fuel based</t>
  </si>
  <si>
    <t>Incinerated/ Combusted</t>
  </si>
  <si>
    <t>New York</t>
  </si>
  <si>
    <t>Miles-based</t>
  </si>
  <si>
    <t>Ohio</t>
  </si>
  <si>
    <t>Waste water</t>
  </si>
  <si>
    <t>Oklahoma</t>
  </si>
  <si>
    <t>Oregon</t>
  </si>
  <si>
    <t>Pennnsylvania</t>
  </si>
  <si>
    <t>Rhodes Island</t>
  </si>
  <si>
    <t>South Carolina</t>
  </si>
  <si>
    <t>South Dakota</t>
  </si>
  <si>
    <r>
      <t>kg CO</t>
    </r>
    <r>
      <rPr>
        <b/>
        <vertAlign val="subscript"/>
        <sz val="10"/>
        <color theme="0"/>
        <rFont val="Arial"/>
        <family val="2"/>
      </rPr>
      <t>2</t>
    </r>
    <r>
      <rPr>
        <b/>
        <sz val="10"/>
        <color theme="0"/>
        <rFont val="Arial"/>
        <family val="2"/>
      </rPr>
      <t xml:space="preserve"> per unit</t>
    </r>
  </si>
  <si>
    <r>
      <t>MT CO</t>
    </r>
    <r>
      <rPr>
        <b/>
        <vertAlign val="subscript"/>
        <sz val="10"/>
        <color theme="0"/>
        <rFont val="Arial"/>
        <family val="2"/>
      </rPr>
      <t>2</t>
    </r>
    <r>
      <rPr>
        <b/>
        <sz val="10"/>
        <color theme="0"/>
        <rFont val="Arial"/>
        <family val="2"/>
      </rPr>
      <t xml:space="preserve"> per unit</t>
    </r>
  </si>
  <si>
    <t>Tennessee</t>
  </si>
  <si>
    <t>Texas</t>
  </si>
  <si>
    <t>Utah</t>
  </si>
  <si>
    <t>Virginia</t>
  </si>
  <si>
    <t>Vermonth</t>
  </si>
  <si>
    <t xml:space="preserve">Washington </t>
  </si>
  <si>
    <t>Wisconsin</t>
  </si>
  <si>
    <t>West Virginia</t>
  </si>
  <si>
    <t>Wyoming</t>
  </si>
  <si>
    <t>Energy &amp; Fuel Related Emissions</t>
  </si>
  <si>
    <t>Activity Description</t>
  </si>
  <si>
    <t>Type of Fuel</t>
  </si>
  <si>
    <t>Input Value</t>
  </si>
  <si>
    <t>Unit of Measure</t>
  </si>
  <si>
    <t>Emission Factor (KgCO2e/UOM)</t>
  </si>
  <si>
    <t>Emission Factor (MTCO2e/UOM)</t>
  </si>
  <si>
    <t>Gallons of fuel consumed</t>
  </si>
  <si>
    <t>REFRIGERATORS</t>
  </si>
  <si>
    <t>FREEZERS</t>
  </si>
  <si>
    <t>CRYOGENIC EQUIPMENT</t>
  </si>
  <si>
    <t>EXTINQUISHER</t>
  </si>
  <si>
    <t>VENDING MACHINE</t>
  </si>
  <si>
    <t>Laboratory glass door refrigerators</t>
  </si>
  <si>
    <t>Under counter % Countertop freezers</t>
  </si>
  <si>
    <t>Box rack storage</t>
  </si>
  <si>
    <t>Laboratory solid door refrigerators</t>
  </si>
  <si>
    <t>Auto depfrost</t>
  </si>
  <si>
    <t>Auto fill tanks</t>
  </si>
  <si>
    <t>Stainless steel refrigerators</t>
  </si>
  <si>
    <t>Manual defrost laboratory freezers</t>
  </si>
  <si>
    <t>Sample storage in canisters</t>
  </si>
  <si>
    <t>Undercounter/ countertop refrigerators</t>
  </si>
  <si>
    <t>Flammable storage freezers</t>
  </si>
  <si>
    <t>Vapor shippers</t>
  </si>
  <si>
    <t>Compact Refrigerators</t>
  </si>
  <si>
    <t>Hazardous Location Freezers</t>
  </si>
  <si>
    <t>Liquid dewars</t>
  </si>
  <si>
    <t>Dual Temp/Combination Units</t>
  </si>
  <si>
    <t>Ultra low temperation freezers</t>
  </si>
  <si>
    <t>Chromatography refrigerators</t>
  </si>
  <si>
    <t>Pharmacy undercounter freezers</t>
  </si>
  <si>
    <t>Flammable storage refrigerators</t>
  </si>
  <si>
    <t>Pharmacy/ Vaccine stainless steel freezers</t>
  </si>
  <si>
    <t>Hazardous location regrigerators</t>
  </si>
  <si>
    <t>Corepoint scientific plasma</t>
  </si>
  <si>
    <t>Pharmacy/ Vaccine glass door refrigerators</t>
  </si>
  <si>
    <t>Pharmacy/ Vaccine solid door regrigerators</t>
  </si>
  <si>
    <t>Pharmacy compact refrigerators</t>
  </si>
  <si>
    <t>Pharmacy/ Vaccine dual temp combos</t>
  </si>
  <si>
    <t>Pharmacy/ Vaccine stainless steel refrigerators</t>
  </si>
  <si>
    <t>Pharmacy/ Vaccine undercounters &amp; countertop refrigerators</t>
  </si>
  <si>
    <t>Corepoint scientific blood bank</t>
  </si>
  <si>
    <t>Building estimated KWh/Sqft</t>
  </si>
  <si>
    <t>Building Type</t>
  </si>
  <si>
    <t>Healthcare</t>
  </si>
  <si>
    <t>Inpatient</t>
  </si>
  <si>
    <t>N</t>
  </si>
  <si>
    <t>Outpatient</t>
  </si>
  <si>
    <t>Categorized Amount</t>
  </si>
  <si>
    <t>Link to this information</t>
  </si>
  <si>
    <t>Clinic B data</t>
  </si>
  <si>
    <t>Clinic C data</t>
  </si>
  <si>
    <t>Clinic A data</t>
  </si>
  <si>
    <t>EEIO Factor (MTCO2e USD) (Average)</t>
  </si>
  <si>
    <t>Terry</t>
  </si>
  <si>
    <t>IS EVERYTHING WORKING?</t>
  </si>
  <si>
    <t>Square footage</t>
  </si>
  <si>
    <t>number of patients</t>
  </si>
  <si>
    <t>Electricity actual data</t>
  </si>
  <si>
    <t>known power</t>
  </si>
  <si>
    <t>estimated data</t>
  </si>
  <si>
    <t>amount spent</t>
  </si>
  <si>
    <t>categorized amount</t>
  </si>
  <si>
    <t>total amount spent</t>
  </si>
  <si>
    <t>weight</t>
  </si>
  <si>
    <t>Does it autopopulate to TDLossscope3?</t>
  </si>
  <si>
    <t>does the results get captured?</t>
  </si>
  <si>
    <t>Does the results get captured.</t>
  </si>
  <si>
    <t>Total emissions</t>
  </si>
  <si>
    <t>YES</t>
  </si>
  <si>
    <t>Yes</t>
  </si>
  <si>
    <t>Medical Instrument and equipment purchases/services/repair/lease including MRI/CT/US</t>
  </si>
  <si>
    <t>Food and catering (people)</t>
  </si>
  <si>
    <t>Business/ office equipment purchases</t>
  </si>
  <si>
    <t>Business services (post/courier, insurance, legal, consultancy, CE (not travel-but conference fees/hotels/), IT, other</t>
  </si>
  <si>
    <t xml:space="preserve">Client (Patient) Travel </t>
  </si>
  <si>
    <t>Other Oil (gallons)</t>
  </si>
  <si>
    <t xml:space="preserve">Passenger Car </t>
  </si>
  <si>
    <t>Conversion (KgCO2/MWh)</t>
  </si>
  <si>
    <t>GRID Emission Factor (KgCO2/MWh)</t>
  </si>
  <si>
    <t>Electricity Actual Data (known power content emission factor)</t>
  </si>
  <si>
    <t>Electricity Estimated Data (no data entry required)</t>
  </si>
  <si>
    <t>Light Duty Truck and/or SUV</t>
  </si>
  <si>
    <t xml:space="preserve">Light Duty Truck and/or SUV </t>
  </si>
  <si>
    <t>Step 3: Enter waste data (if known)</t>
  </si>
  <si>
    <t>Employee commuting</t>
  </si>
  <si>
    <t>Business travel</t>
  </si>
  <si>
    <t>Waste</t>
  </si>
  <si>
    <t>Step 4: Enter business travel data (if applicable)</t>
  </si>
  <si>
    <t>Step 5: Enter employee commuting data</t>
  </si>
  <si>
    <t>Step 6: Enter client (patient) travel data</t>
  </si>
  <si>
    <t>Step 7: Electricity transmission and distribution losses (autopopulated from Scope 2)</t>
  </si>
  <si>
    <t>Scope 2 Emissions</t>
  </si>
  <si>
    <t>Scope 3 Emissions</t>
  </si>
  <si>
    <t>Clinic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</si>
</sst>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_(* \(#,##0.00\);_(* &quot;-&quot;??_);_(@_)"/>
    <numFmt numFmtId="164" formatCode="_(* #,##0_);_(* \(#,##0\);_(* &quot;-&quot;??_);_(@_)"/>
    <numFmt numFmtId="165" formatCode="_(* #,##0.0_);_(* \(#,##0.0\);_(* &quot;-&quot;??_);_(@_)"/>
    <numFmt numFmtId="166" formatCode="_(* #,##0.000_);_(* \(#,##0.000\);_(* &quot;-&quot;??_);_(@_)"/>
    <numFmt numFmtId="167" formatCode="0.0E+00"/>
    <numFmt numFmtId="168" formatCode="_(* #,##0.000000_);_(* \(#,##0.000000\);_(* &quot;-&quot;??_);_(@_)"/>
    <numFmt numFmtId="169" formatCode="_(* #,##0.00000_);_(* \(#,##0.00000\);_(* &quot;-&quot;??_);_(@_)"/>
    <numFmt numFmtId="170" formatCode="_(* #,##0.0000_);_(* \(#,##0.0000\);_(* &quot;-&quot;??_);_(@_)"/>
    <numFmt numFmtId="171" formatCode="_-* #,##0.000_-;\-* #,##0.000_-;_-* &quot;-&quot;??_-;_-@_-"/>
    <numFmt numFmtId="172" formatCode="_-* #,##0.0000_-;\-* #,##0.0000_-;_-* &quot;-&quot;??_-;_-@_-"/>
    <numFmt numFmtId="173" formatCode="_(* #,##0.0000_);_(* \(#,##0.0000\);_(@_)"/>
    <numFmt numFmtId="174" formatCode="General_)"/>
    <numFmt numFmtId="175" formatCode="0.0000"/>
    <numFmt numFmtId="176" formatCode="_(* #,##0_);_(* \(#,##0\);_(@_)"/>
    <numFmt numFmtId="177" formatCode="0.000"/>
    <numFmt numFmtId="178" formatCode="_(* #,##0.0000000000_);_(* \(#,##0.0000000000\);_(* &quot;-&quot;??_);_(@_)"/>
    <numFmt numFmtId="179" formatCode="_(* #,##0.00000000_);_(* \(#,##0.00000000\);_(* &quot;-&quot;??_);_(@_)"/>
    <numFmt numFmtId="180" formatCode="_(* #,##0.000000000_);_(* \(#,##0.000000000\);_(* &quot;-&quot;??_);_(@_)"/>
    <numFmt numFmtId="181" formatCode="_(* #,##0.00000000000_);_(* \(#,##0.00000000000\);_(* &quot;-&quot;??_);_(@_)"/>
    <numFmt numFmtId="182" formatCode="_(* #,##0.000000000000_);_(* \(#,##0.000000000000\);_(* &quot;-&quot;??_);_(@_)"/>
    <numFmt numFmtId="183" formatCode="0.00000"/>
    <numFmt numFmtId="184" formatCode="0.0000000"/>
    <numFmt numFmtId="185" formatCode="0.000000"/>
    <numFmt numFmtId="186" formatCode="_(* #,##0.0000000_);_(* \(#,##0.0000000\);_(* &quot;-&quot;??_);_(@_)"/>
  </numFmts>
  <fonts count="88">
    <font>
      <sz val="11"/>
      <color theme="1"/>
      <name val="Aptos Narrow"/>
      <family val="2"/>
      <scheme val="minor"/>
    </font>
    <font>
      <sz val="12"/>
      <color theme="1"/>
      <name val="Aptos Narrow"/>
      <family val="2"/>
      <scheme val="minor"/>
    </font>
    <font>
      <sz val="11"/>
      <color theme="1"/>
      <name val="Aptos Narrow"/>
      <family val="2"/>
      <scheme val="minor"/>
    </font>
    <font>
      <b/>
      <sz val="11"/>
      <color theme="1"/>
      <name val="Aptos Narrow"/>
      <family val="2"/>
      <scheme val="minor"/>
    </font>
    <font>
      <b/>
      <sz val="11"/>
      <name val="Aptos Narrow"/>
      <family val="2"/>
      <scheme val="minor"/>
    </font>
    <font>
      <u/>
      <sz val="11"/>
      <color theme="10"/>
      <name val="Aptos Narrow"/>
      <family val="2"/>
      <scheme val="minor"/>
    </font>
    <font>
      <sz val="10"/>
      <name val="Verdana"/>
      <family val="2"/>
    </font>
    <font>
      <sz val="10"/>
      <name val="Arial"/>
      <family val="2"/>
    </font>
    <font>
      <b/>
      <sz val="16"/>
      <name val="Arial"/>
      <family val="2"/>
    </font>
    <font>
      <b/>
      <sz val="14"/>
      <color rgb="FFFF0000"/>
      <name val="Arial"/>
      <family val="2"/>
    </font>
    <font>
      <sz val="9"/>
      <name val="Arial"/>
      <family val="2"/>
    </font>
    <font>
      <vertAlign val="subscript"/>
      <sz val="10"/>
      <name val="Arial"/>
      <family val="2"/>
    </font>
    <font>
      <sz val="10"/>
      <color rgb="FFFF0000"/>
      <name val="Arial"/>
      <family val="2"/>
    </font>
    <font>
      <b/>
      <sz val="10"/>
      <name val="Arial"/>
      <family val="2"/>
    </font>
    <font>
      <b/>
      <sz val="9"/>
      <name val="Arial"/>
      <family val="2"/>
    </font>
    <font>
      <b/>
      <sz val="12"/>
      <name val="Arial"/>
      <family val="2"/>
    </font>
    <font>
      <b/>
      <vertAlign val="subscript"/>
      <sz val="10"/>
      <name val="Arial"/>
      <family val="2"/>
    </font>
    <font>
      <b/>
      <sz val="10"/>
      <color theme="5"/>
      <name val="Arial"/>
      <family val="2"/>
    </font>
    <font>
      <b/>
      <vertAlign val="subscript"/>
      <sz val="9"/>
      <name val="Arial"/>
      <family val="2"/>
    </font>
    <font>
      <sz val="9"/>
      <color indexed="10"/>
      <name val="Arial"/>
      <family val="2"/>
    </font>
    <font>
      <u/>
      <sz val="10"/>
      <color indexed="12"/>
      <name val="Verdana"/>
      <family val="2"/>
    </font>
    <font>
      <u/>
      <sz val="10"/>
      <name val="Arial"/>
      <family val="2"/>
    </font>
    <font>
      <u/>
      <sz val="9"/>
      <color indexed="12"/>
      <name val="Arial"/>
      <family val="2"/>
    </font>
    <font>
      <b/>
      <vertAlign val="subscript"/>
      <sz val="12"/>
      <name val="Arial"/>
      <family val="2"/>
    </font>
    <font>
      <vertAlign val="subscript"/>
      <sz val="9"/>
      <name val="Arial"/>
      <family val="2"/>
    </font>
    <font>
      <sz val="10"/>
      <color rgb="FF00B050"/>
      <name val="Arial"/>
      <family val="2"/>
    </font>
    <font>
      <vertAlign val="superscript"/>
      <sz val="10"/>
      <color rgb="FFFF0000"/>
      <name val="Arial"/>
      <family val="2"/>
    </font>
    <font>
      <vertAlign val="superscript"/>
      <sz val="9"/>
      <name val="Arial"/>
      <family val="2"/>
    </font>
    <font>
      <i/>
      <sz val="8"/>
      <name val="Arial"/>
      <family val="2"/>
    </font>
    <font>
      <sz val="4"/>
      <name val="Arial"/>
      <family val="2"/>
    </font>
    <font>
      <vertAlign val="superscript"/>
      <sz val="10"/>
      <name val="Arial"/>
      <family val="2"/>
    </font>
    <font>
      <b/>
      <sz val="10"/>
      <color rgb="FFFF0000"/>
      <name val="Arial"/>
      <family val="2"/>
    </font>
    <font>
      <sz val="8"/>
      <name val="Arial"/>
      <family val="2"/>
    </font>
    <font>
      <sz val="10"/>
      <color rgb="FF000000"/>
      <name val="Arial"/>
      <family val="2"/>
    </font>
    <font>
      <vertAlign val="superscript"/>
      <sz val="10"/>
      <color rgb="FF000000"/>
      <name val="Arial"/>
      <family val="2"/>
    </font>
    <font>
      <b/>
      <sz val="10"/>
      <color theme="6" tint="-0.499984740745262"/>
      <name val="Arial"/>
      <family val="2"/>
    </font>
    <font>
      <b/>
      <sz val="14"/>
      <color rgb="FF0070C0"/>
      <name val="Arial"/>
      <family val="2"/>
    </font>
    <font>
      <sz val="10"/>
      <color rgb="FF0070C0"/>
      <name val="Arial"/>
      <family val="2"/>
    </font>
    <font>
      <sz val="9"/>
      <color rgb="FFFF0000"/>
      <name val="Arial"/>
      <family val="2"/>
    </font>
    <font>
      <sz val="10"/>
      <color rgb="FFFF0000"/>
      <name val="Verdana"/>
      <family val="2"/>
    </font>
    <font>
      <b/>
      <sz val="14"/>
      <color rgb="FF00B0F0"/>
      <name val="Arial"/>
      <family val="2"/>
    </font>
    <font>
      <sz val="10"/>
      <color rgb="FF00B0F0"/>
      <name val="Arial"/>
      <family val="2"/>
    </font>
    <font>
      <sz val="9"/>
      <color theme="1"/>
      <name val="Arial"/>
      <family val="2"/>
    </font>
    <font>
      <b/>
      <sz val="9"/>
      <color theme="1"/>
      <name val="Arial"/>
      <family val="2"/>
    </font>
    <font>
      <sz val="10"/>
      <color theme="1"/>
      <name val="Arial"/>
      <family val="2"/>
    </font>
    <font>
      <sz val="9"/>
      <color rgb="FF0070C0"/>
      <name val="Arial"/>
      <family val="2"/>
    </font>
    <font>
      <u val="double"/>
      <sz val="11"/>
      <color theme="9"/>
      <name val="Aptos Narrow"/>
      <family val="2"/>
      <scheme val="minor"/>
    </font>
    <font>
      <sz val="11"/>
      <color rgb="FF333333"/>
      <name val="Aptos Narrow"/>
      <family val="2"/>
      <scheme val="minor"/>
    </font>
    <font>
      <sz val="13"/>
      <color rgb="FF333333"/>
      <name val="Arial"/>
      <family val="2"/>
    </font>
    <font>
      <b/>
      <sz val="11"/>
      <color rgb="FFFFFFFF"/>
      <name val="Calibri"/>
      <family val="2"/>
    </font>
    <font>
      <b/>
      <sz val="11"/>
      <color theme="0"/>
      <name val="Calibri"/>
      <family val="2"/>
    </font>
    <font>
      <b/>
      <vertAlign val="subscript"/>
      <sz val="10"/>
      <color theme="0"/>
      <name val="Arial"/>
      <family val="2"/>
    </font>
    <font>
      <b/>
      <sz val="10"/>
      <color theme="0"/>
      <name val="Arial"/>
      <family val="2"/>
    </font>
    <font>
      <sz val="11"/>
      <color rgb="FF000000"/>
      <name val="Calibri"/>
      <family val="2"/>
    </font>
    <font>
      <b/>
      <sz val="10"/>
      <color theme="1"/>
      <name val="Aptos Narrow"/>
      <family val="2"/>
      <scheme val="minor"/>
    </font>
    <font>
      <b/>
      <sz val="12"/>
      <color theme="1"/>
      <name val="Aptos Narrow"/>
      <family val="2"/>
      <scheme val="minor"/>
    </font>
    <font>
      <b/>
      <sz val="12"/>
      <name val="Aptos Narrow"/>
      <family val="2"/>
      <scheme val="minor"/>
    </font>
    <font>
      <b/>
      <sz val="11"/>
      <name val="Calibri"/>
      <family val="2"/>
    </font>
    <font>
      <sz val="14"/>
      <color theme="1"/>
      <name val="Aptos Narrow"/>
      <family val="2"/>
      <scheme val="minor"/>
    </font>
    <font>
      <b/>
      <sz val="10"/>
      <color rgb="FF0070C0"/>
      <name val="Arial"/>
      <family val="2"/>
    </font>
    <font>
      <b/>
      <sz val="18"/>
      <color theme="1"/>
      <name val="Aptos Narrow"/>
      <family val="2"/>
      <scheme val="minor"/>
    </font>
    <font>
      <sz val="12"/>
      <color theme="1"/>
      <name val="Aptos Narrow"/>
      <family val="2"/>
      <scheme val="minor"/>
    </font>
    <font>
      <b/>
      <u/>
      <sz val="12"/>
      <name val="Times New Roman"/>
      <family val="1"/>
    </font>
    <font>
      <sz val="12"/>
      <name val="Times New Roman"/>
      <family val="1"/>
    </font>
    <font>
      <sz val="11"/>
      <name val="Aptos"/>
      <family val="2"/>
    </font>
    <font>
      <b/>
      <u/>
      <sz val="11"/>
      <name val="Aptos"/>
      <family val="2"/>
    </font>
    <font>
      <sz val="12"/>
      <color theme="1"/>
      <name val="Times New Roman"/>
      <family val="1"/>
    </font>
    <font>
      <sz val="12"/>
      <color rgb="FF000000"/>
      <name val="Times New Roman"/>
      <family val="1"/>
    </font>
    <font>
      <sz val="12"/>
      <color theme="0"/>
      <name val="Times New Roman"/>
      <family val="1"/>
    </font>
    <font>
      <b/>
      <sz val="12"/>
      <color theme="1"/>
      <name val="Times New Roman"/>
      <family val="1"/>
    </font>
    <font>
      <u/>
      <sz val="12"/>
      <color theme="10"/>
      <name val="Times New Roman"/>
      <family val="1"/>
    </font>
    <font>
      <b/>
      <sz val="14"/>
      <color theme="1"/>
      <name val="Aptos Narrow"/>
      <family val="2"/>
      <scheme val="minor"/>
    </font>
    <font>
      <b/>
      <sz val="24"/>
      <color rgb="FF000000"/>
      <name val="Aptos Narrow"/>
      <family val="2"/>
      <scheme val="minor"/>
    </font>
    <font>
      <sz val="10"/>
      <color theme="1"/>
      <name val="Aptos Narrow"/>
      <family val="2"/>
      <scheme val="minor"/>
    </font>
    <font>
      <b/>
      <u val="double"/>
      <sz val="14"/>
      <color rgb="FF2F2FFF"/>
      <name val="Aptos Narrow"/>
      <family val="2"/>
      <scheme val="minor"/>
    </font>
    <font>
      <i/>
      <sz val="10"/>
      <color rgb="FF2F2FFF"/>
      <name val="Aptos Narrow"/>
      <family val="2"/>
      <scheme val="minor"/>
    </font>
    <font>
      <b/>
      <i/>
      <sz val="10"/>
      <color rgb="FF2F2FFF"/>
      <name val="Aptos Narrow"/>
      <family val="2"/>
      <scheme val="minor"/>
    </font>
    <font>
      <i/>
      <sz val="10"/>
      <color rgb="FF2F2FFF"/>
      <name val="Calibri"/>
      <family val="2"/>
    </font>
    <font>
      <b/>
      <sz val="10"/>
      <color rgb="FFFFFFFF"/>
      <name val="Calibri"/>
      <family val="2"/>
    </font>
    <font>
      <b/>
      <sz val="10"/>
      <color theme="0"/>
      <name val="Aptos Narrow"/>
      <family val="2"/>
      <scheme val="minor"/>
    </font>
    <font>
      <b/>
      <u val="double"/>
      <sz val="10"/>
      <color rgb="FF2F2FFF"/>
      <name val="Aptos Narrow"/>
      <family val="2"/>
      <scheme val="minor"/>
    </font>
    <font>
      <u/>
      <sz val="10"/>
      <color theme="10"/>
      <name val="Aptos Narrow"/>
      <family val="2"/>
      <scheme val="minor"/>
    </font>
    <font>
      <sz val="10"/>
      <color rgb="FF000000"/>
      <name val="Calibri"/>
      <family val="2"/>
    </font>
    <font>
      <b/>
      <sz val="9"/>
      <color indexed="81"/>
      <name val="Tahoma"/>
      <family val="2"/>
    </font>
    <font>
      <sz val="9"/>
      <color indexed="81"/>
      <name val="Tahoma"/>
      <family val="2"/>
    </font>
    <font>
      <b/>
      <sz val="8"/>
      <name val="Tahoma"/>
      <family val="2"/>
    </font>
    <font>
      <sz val="14"/>
      <color theme="1"/>
      <name val="Times New Roman"/>
      <family val="1"/>
    </font>
    <font>
      <b/>
      <sz val="14"/>
      <color theme="1"/>
      <name val="Times New Roman"/>
      <family val="1"/>
    </font>
  </fonts>
  <fills count="3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bgColor indexed="64"/>
      </patternFill>
    </fill>
    <fill>
      <patternFill patternType="solid">
        <fgColor theme="2"/>
        <bgColor indexed="64"/>
      </patternFill>
    </fill>
    <fill>
      <patternFill patternType="solid">
        <fgColor theme="1" tint="0.499984740745262"/>
        <bgColor indexed="64"/>
      </patternFill>
    </fill>
    <fill>
      <patternFill patternType="solid">
        <fgColor theme="1"/>
        <bgColor theme="6"/>
      </patternFill>
    </fill>
    <fill>
      <patternFill patternType="solid">
        <fgColor indexed="9"/>
        <bgColor indexed="64"/>
      </patternFill>
    </fill>
    <fill>
      <patternFill patternType="solid">
        <fgColor indexed="51"/>
        <bgColor indexed="64"/>
      </patternFill>
    </fill>
    <fill>
      <patternFill patternType="solid">
        <fgColor theme="0" tint="-0.249977111117893"/>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FFFF9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theme="6" tint="0.79998168889431442"/>
      </patternFill>
    </fill>
    <fill>
      <patternFill patternType="solid">
        <fgColor theme="2"/>
        <bgColor theme="6" tint="0.79998168889431442"/>
      </patternFill>
    </fill>
    <fill>
      <patternFill patternType="solid">
        <fgColor theme="2"/>
        <bgColor theme="6"/>
      </patternFill>
    </fill>
    <fill>
      <patternFill patternType="solid">
        <fgColor theme="8" tint="0.79998168889431442"/>
        <bgColor indexed="64"/>
      </patternFill>
    </fill>
    <fill>
      <patternFill patternType="solid">
        <fgColor theme="8" tint="0.39997558519241921"/>
        <bgColor indexed="64"/>
      </patternFill>
    </fill>
    <fill>
      <patternFill patternType="solid">
        <fgColor theme="3" tint="0.499984740745262"/>
        <bgColor indexed="64"/>
      </patternFill>
    </fill>
    <fill>
      <patternFill patternType="solid">
        <fgColor theme="0"/>
        <bgColor theme="6"/>
      </patternFill>
    </fill>
    <fill>
      <patternFill patternType="solid">
        <fgColor rgb="FF2F2FFF"/>
        <bgColor indexed="64"/>
      </patternFill>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5"/>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theme="9" tint="0.39997558519241921"/>
        <bgColor indexed="64"/>
      </patternFill>
    </fill>
    <fill>
      <patternFill patternType="solid">
        <fgColor rgb="FFFCDE8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medium">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diagonal/>
    </border>
    <border>
      <left style="thin">
        <color indexed="64"/>
      </left>
      <right style="thin">
        <color auto="1"/>
      </right>
      <top/>
      <bottom/>
      <diagonal/>
    </border>
    <border>
      <left style="medium">
        <color indexed="64"/>
      </left>
      <right/>
      <top/>
      <bottom style="thin">
        <color auto="1"/>
      </bottom>
      <diagonal/>
    </border>
    <border>
      <left style="medium">
        <color indexed="64"/>
      </left>
      <right/>
      <top style="thin">
        <color auto="1"/>
      </top>
      <bottom/>
      <diagonal/>
    </border>
    <border>
      <left style="thin">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style="medium">
        <color auto="1"/>
      </right>
      <top/>
      <bottom style="thin">
        <color auto="1"/>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medium">
        <color theme="0"/>
      </right>
      <top style="medium">
        <color theme="0"/>
      </top>
      <bottom style="thin">
        <color theme="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auto="1"/>
      </right>
      <top/>
      <bottom style="thin">
        <color rgb="FF000000"/>
      </bottom>
      <diagonal/>
    </border>
    <border>
      <left/>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bottom/>
      <diagonal/>
    </border>
  </borders>
  <cellStyleXfs count="9">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6" fillId="0" borderId="0"/>
    <xf numFmtId="43" fontId="6" fillId="0" borderId="0" applyFont="0" applyFill="0" applyBorder="0" applyAlignment="0" applyProtection="0"/>
    <xf numFmtId="0" fontId="20" fillId="0" borderId="0" applyNumberFormat="0" applyFill="0" applyBorder="0" applyAlignment="0" applyProtection="0">
      <alignment vertical="top"/>
      <protection locked="0"/>
    </xf>
    <xf numFmtId="0" fontId="6" fillId="0" borderId="0"/>
    <xf numFmtId="9" fontId="6" fillId="0" borderId="0" applyFont="0" applyFill="0" applyBorder="0" applyAlignment="0" applyProtection="0"/>
    <xf numFmtId="43" fontId="2" fillId="0" borderId="0" applyFont="0" applyFill="0" applyBorder="0" applyAlignment="0" applyProtection="0"/>
  </cellStyleXfs>
  <cellXfs count="939">
    <xf numFmtId="0" fontId="0" fillId="0" borderId="0" xfId="0"/>
    <xf numFmtId="0" fontId="0" fillId="2" borderId="0" xfId="0" applyFill="1"/>
    <xf numFmtId="0" fontId="0" fillId="5" borderId="0" xfId="0" applyFill="1"/>
    <xf numFmtId="0" fontId="3" fillId="5" borderId="0" xfId="0" applyFont="1" applyFill="1"/>
    <xf numFmtId="0" fontId="0" fillId="5" borderId="1" xfId="0" applyFill="1" applyBorder="1"/>
    <xf numFmtId="0" fontId="3" fillId="5" borderId="1" xfId="0" applyFont="1" applyFill="1" applyBorder="1" applyAlignment="1">
      <alignment horizontal="center"/>
    </xf>
    <xf numFmtId="0" fontId="7" fillId="8" borderId="0" xfId="3" applyFont="1" applyFill="1"/>
    <xf numFmtId="0" fontId="7" fillId="8" borderId="0" xfId="3" applyFont="1" applyFill="1" applyAlignment="1">
      <alignment horizontal="center"/>
    </xf>
    <xf numFmtId="0" fontId="6" fillId="0" borderId="0" xfId="3"/>
    <xf numFmtId="0" fontId="7" fillId="0" borderId="0" xfId="3" applyFont="1" applyAlignment="1">
      <alignment horizontal="center" vertical="center"/>
    </xf>
    <xf numFmtId="0" fontId="9" fillId="8" borderId="0" xfId="3" applyFont="1" applyFill="1" applyAlignment="1">
      <alignment vertical="center"/>
    </xf>
    <xf numFmtId="0" fontId="10" fillId="8" borderId="0" xfId="3" applyFont="1" applyFill="1" applyAlignment="1">
      <alignment horizontal="center" vertical="center"/>
    </xf>
    <xf numFmtId="0" fontId="7" fillId="8" borderId="0" xfId="3" applyFont="1" applyFill="1" applyAlignment="1">
      <alignment horizontal="left" wrapText="1"/>
    </xf>
    <xf numFmtId="0" fontId="12" fillId="8" borderId="0" xfId="3" applyFont="1" applyFill="1"/>
    <xf numFmtId="0" fontId="13" fillId="10" borderId="12" xfId="3" applyFont="1" applyFill="1" applyBorder="1" applyAlignment="1">
      <alignment horizontal="center" vertical="center"/>
    </xf>
    <xf numFmtId="0" fontId="13" fillId="10" borderId="13" xfId="3" applyFont="1" applyFill="1" applyBorder="1" applyAlignment="1">
      <alignment horizontal="center" vertical="center"/>
    </xf>
    <xf numFmtId="0" fontId="7" fillId="8" borderId="3" xfId="3" applyFont="1" applyFill="1" applyBorder="1" applyAlignment="1">
      <alignment horizontal="center" vertical="center"/>
    </xf>
    <xf numFmtId="164" fontId="7" fillId="8" borderId="5" xfId="3" applyNumberFormat="1" applyFont="1" applyFill="1" applyBorder="1" applyAlignment="1">
      <alignment horizontal="center" vertical="center"/>
    </xf>
    <xf numFmtId="0" fontId="7" fillId="8" borderId="6" xfId="3" applyFont="1" applyFill="1" applyBorder="1" applyAlignment="1">
      <alignment horizontal="center" vertical="center"/>
    </xf>
    <xf numFmtId="164" fontId="7" fillId="8" borderId="8" xfId="3" applyNumberFormat="1" applyFont="1" applyFill="1" applyBorder="1" applyAlignment="1">
      <alignment horizontal="center" vertical="center"/>
    </xf>
    <xf numFmtId="0" fontId="10" fillId="2" borderId="0" xfId="3" applyFont="1" applyFill="1" applyAlignment="1">
      <alignment horizontal="left" vertical="top" wrapText="1"/>
    </xf>
    <xf numFmtId="0" fontId="7" fillId="8" borderId="0" xfId="3" applyFont="1" applyFill="1" applyAlignment="1">
      <alignment vertical="center"/>
    </xf>
    <xf numFmtId="0" fontId="15" fillId="11" borderId="1" xfId="3" applyFont="1" applyFill="1" applyBorder="1" applyAlignment="1">
      <alignment horizontal="center" vertical="center"/>
    </xf>
    <xf numFmtId="0" fontId="15" fillId="12" borderId="9" xfId="3" applyFont="1" applyFill="1" applyBorder="1" applyAlignment="1">
      <alignment vertical="center"/>
    </xf>
    <xf numFmtId="0" fontId="15" fillId="12" borderId="10" xfId="3" applyFont="1" applyFill="1" applyBorder="1" applyAlignment="1">
      <alignment vertical="center"/>
    </xf>
    <xf numFmtId="0" fontId="7" fillId="12" borderId="10" xfId="3" applyFont="1" applyFill="1" applyBorder="1" applyAlignment="1">
      <alignment vertical="center"/>
    </xf>
    <xf numFmtId="0" fontId="7" fillId="12" borderId="11" xfId="3" applyFont="1" applyFill="1" applyBorder="1" applyAlignment="1">
      <alignment vertical="center"/>
    </xf>
    <xf numFmtId="0" fontId="13" fillId="13" borderId="3" xfId="3" applyFont="1" applyFill="1" applyBorder="1" applyAlignment="1">
      <alignment horizontal="center" vertical="center"/>
    </xf>
    <xf numFmtId="0" fontId="13" fillId="13" borderId="4" xfId="3" applyFont="1" applyFill="1" applyBorder="1" applyAlignment="1">
      <alignment horizontal="center" vertical="center" wrapText="1"/>
    </xf>
    <xf numFmtId="0" fontId="13" fillId="13" borderId="5" xfId="3" applyFont="1" applyFill="1" applyBorder="1" applyAlignment="1">
      <alignment horizontal="center" vertical="center" wrapText="1"/>
    </xf>
    <xf numFmtId="0" fontId="17" fillId="8" borderId="0" xfId="3" applyFont="1" applyFill="1"/>
    <xf numFmtId="0" fontId="7" fillId="8" borderId="0" xfId="3" applyFont="1" applyFill="1" applyAlignment="1">
      <alignment horizontal="center" vertical="center" wrapText="1"/>
    </xf>
    <xf numFmtId="0" fontId="13" fillId="14" borderId="14" xfId="3" applyFont="1" applyFill="1" applyBorder="1" applyAlignment="1">
      <alignment horizontal="center" vertical="center" wrapText="1"/>
    </xf>
    <xf numFmtId="0" fontId="14" fillId="15" borderId="1" xfId="3" applyFont="1" applyFill="1" applyBorder="1" applyAlignment="1">
      <alignment horizontal="center" vertical="top" wrapText="1"/>
    </xf>
    <xf numFmtId="0" fontId="14" fillId="15" borderId="15" xfId="3" applyFont="1" applyFill="1" applyBorder="1" applyAlignment="1">
      <alignment horizontal="center" vertical="top" wrapText="1"/>
    </xf>
    <xf numFmtId="0" fontId="13" fillId="13" borderId="16" xfId="3" applyFont="1" applyFill="1" applyBorder="1" applyAlignment="1">
      <alignment horizontal="center"/>
    </xf>
    <xf numFmtId="0" fontId="13" fillId="14" borderId="0" xfId="3" applyFont="1" applyFill="1" applyAlignment="1">
      <alignment horizontal="center" vertical="center" wrapText="1"/>
    </xf>
    <xf numFmtId="0" fontId="13" fillId="14" borderId="17" xfId="3" applyFont="1" applyFill="1" applyBorder="1" applyAlignment="1">
      <alignment horizontal="center" vertical="center" wrapText="1"/>
    </xf>
    <xf numFmtId="0" fontId="10" fillId="8" borderId="0" xfId="3" applyFont="1" applyFill="1" applyAlignment="1">
      <alignment horizontal="center"/>
    </xf>
    <xf numFmtId="0" fontId="7" fillId="8" borderId="18" xfId="3" applyFont="1" applyFill="1" applyBorder="1"/>
    <xf numFmtId="43" fontId="7" fillId="0" borderId="1" xfId="4" applyFont="1" applyFill="1" applyBorder="1"/>
    <xf numFmtId="164" fontId="7" fillId="0" borderId="1" xfId="4" applyNumberFormat="1" applyFont="1" applyFill="1" applyBorder="1"/>
    <xf numFmtId="165" fontId="7" fillId="0" borderId="1" xfId="4" applyNumberFormat="1" applyFont="1" applyFill="1" applyBorder="1"/>
    <xf numFmtId="164" fontId="7" fillId="0" borderId="15" xfId="4" applyNumberFormat="1" applyFont="1" applyFill="1" applyBorder="1"/>
    <xf numFmtId="166" fontId="7" fillId="8" borderId="0" xfId="3" applyNumberFormat="1" applyFont="1" applyFill="1"/>
    <xf numFmtId="0" fontId="7" fillId="0" borderId="18" xfId="3" applyFont="1" applyBorder="1"/>
    <xf numFmtId="167" fontId="7" fillId="8" borderId="0" xfId="3" applyNumberFormat="1" applyFont="1" applyFill="1"/>
    <xf numFmtId="0" fontId="13" fillId="13" borderId="19" xfId="3" applyFont="1" applyFill="1" applyBorder="1" applyAlignment="1">
      <alignment horizontal="center"/>
    </xf>
    <xf numFmtId="166" fontId="13" fillId="14" borderId="0" xfId="4" applyNumberFormat="1" applyFont="1" applyFill="1" applyBorder="1"/>
    <xf numFmtId="164" fontId="13" fillId="14" borderId="0" xfId="4" applyNumberFormat="1" applyFont="1" applyFill="1" applyBorder="1"/>
    <xf numFmtId="165" fontId="13" fillId="14" borderId="0" xfId="4" applyNumberFormat="1" applyFont="1" applyFill="1" applyBorder="1"/>
    <xf numFmtId="164" fontId="13" fillId="14" borderId="17" xfId="4" applyNumberFormat="1" applyFont="1" applyFill="1" applyBorder="1"/>
    <xf numFmtId="166" fontId="12" fillId="8" borderId="0" xfId="3" applyNumberFormat="1" applyFont="1" applyFill="1"/>
    <xf numFmtId="164" fontId="13" fillId="14" borderId="0" xfId="3" applyNumberFormat="1" applyFont="1" applyFill="1"/>
    <xf numFmtId="164" fontId="13" fillId="14" borderId="17" xfId="3" applyNumberFormat="1" applyFont="1" applyFill="1" applyBorder="1"/>
    <xf numFmtId="0" fontId="14" fillId="15" borderId="1" xfId="3" applyFont="1" applyFill="1" applyBorder="1" applyAlignment="1">
      <alignment horizontal="center" vertical="center" wrapText="1"/>
    </xf>
    <xf numFmtId="0" fontId="14" fillId="15" borderId="15" xfId="3" applyFont="1" applyFill="1" applyBorder="1" applyAlignment="1">
      <alignment horizontal="center" vertical="center" wrapText="1"/>
    </xf>
    <xf numFmtId="0" fontId="13" fillId="13" borderId="16" xfId="3" applyFont="1" applyFill="1" applyBorder="1" applyAlignment="1">
      <alignment horizontal="center" vertical="center" wrapText="1"/>
    </xf>
    <xf numFmtId="166" fontId="10" fillId="14" borderId="0" xfId="4" applyNumberFormat="1" applyFont="1" applyFill="1" applyBorder="1"/>
    <xf numFmtId="166" fontId="19" fillId="14" borderId="0" xfId="4" applyNumberFormat="1" applyFont="1" applyFill="1" applyBorder="1"/>
    <xf numFmtId="165" fontId="7" fillId="14" borderId="0" xfId="4" applyNumberFormat="1" applyFont="1" applyFill="1" applyBorder="1"/>
    <xf numFmtId="0" fontId="7" fillId="14" borderId="0" xfId="3" applyFont="1" applyFill="1"/>
    <xf numFmtId="0" fontId="7" fillId="14" borderId="17" xfId="3" applyFont="1" applyFill="1" applyBorder="1"/>
    <xf numFmtId="43" fontId="10" fillId="8" borderId="0" xfId="3" applyNumberFormat="1" applyFont="1" applyFill="1" applyAlignment="1">
      <alignment horizontal="center"/>
    </xf>
    <xf numFmtId="168" fontId="7" fillId="0" borderId="1" xfId="4" applyNumberFormat="1" applyFont="1" applyFill="1" applyBorder="1"/>
    <xf numFmtId="169" fontId="7" fillId="0" borderId="1" xfId="4" applyNumberFormat="1" applyFont="1" applyFill="1" applyBorder="1"/>
    <xf numFmtId="169" fontId="7" fillId="0" borderId="15" xfId="4" applyNumberFormat="1" applyFont="1" applyFill="1" applyBorder="1"/>
    <xf numFmtId="43" fontId="13" fillId="13" borderId="19" xfId="4" applyFont="1" applyFill="1" applyBorder="1" applyAlignment="1">
      <alignment horizontal="center"/>
    </xf>
    <xf numFmtId="168" fontId="7" fillId="14" borderId="0" xfId="4" applyNumberFormat="1" applyFont="1" applyFill="1" applyBorder="1"/>
    <xf numFmtId="169" fontId="13" fillId="14" borderId="0" xfId="4" applyNumberFormat="1" applyFont="1" applyFill="1" applyBorder="1"/>
    <xf numFmtId="168" fontId="13" fillId="14" borderId="0" xfId="4" applyNumberFormat="1" applyFont="1" applyFill="1" applyBorder="1"/>
    <xf numFmtId="168" fontId="13" fillId="14" borderId="17" xfId="4" applyNumberFormat="1" applyFont="1" applyFill="1" applyBorder="1"/>
    <xf numFmtId="166" fontId="7" fillId="0" borderId="1" xfId="4" applyNumberFormat="1" applyFont="1" applyFill="1" applyBorder="1"/>
    <xf numFmtId="168" fontId="7" fillId="0" borderId="15" xfId="4" applyNumberFormat="1" applyFont="1" applyFill="1" applyBorder="1"/>
    <xf numFmtId="43" fontId="7" fillId="0" borderId="1" xfId="4" applyFont="1" applyFill="1" applyBorder="1" applyAlignment="1">
      <alignment horizontal="center"/>
    </xf>
    <xf numFmtId="166" fontId="7" fillId="14" borderId="0" xfId="4" applyNumberFormat="1" applyFont="1" applyFill="1" applyBorder="1"/>
    <xf numFmtId="43" fontId="10" fillId="8" borderId="0" xfId="3" applyNumberFormat="1" applyFont="1" applyFill="1" applyAlignment="1">
      <alignment horizontal="center" vertical="center"/>
    </xf>
    <xf numFmtId="0" fontId="7" fillId="0" borderId="18" xfId="3" applyFont="1" applyBorder="1" applyAlignment="1">
      <alignment vertical="center"/>
    </xf>
    <xf numFmtId="168" fontId="7" fillId="0" borderId="1" xfId="4" applyNumberFormat="1" applyFont="1" applyFill="1" applyBorder="1" applyAlignment="1">
      <alignment vertical="center"/>
    </xf>
    <xf numFmtId="43" fontId="7" fillId="0" borderId="1" xfId="4" applyFont="1" applyFill="1" applyBorder="1" applyAlignment="1">
      <alignment vertical="center"/>
    </xf>
    <xf numFmtId="165" fontId="7" fillId="0" borderId="1" xfId="4" applyNumberFormat="1" applyFont="1" applyFill="1" applyBorder="1" applyAlignment="1">
      <alignment vertical="center"/>
    </xf>
    <xf numFmtId="0" fontId="7" fillId="8" borderId="0" xfId="3" applyFont="1" applyFill="1" applyAlignment="1">
      <alignment horizontal="center" vertical="center"/>
    </xf>
    <xf numFmtId="43" fontId="13" fillId="13" borderId="16" xfId="3" applyNumberFormat="1" applyFont="1" applyFill="1" applyBorder="1" applyAlignment="1">
      <alignment horizontal="center" vertical="center"/>
    </xf>
    <xf numFmtId="0" fontId="7" fillId="14" borderId="0" xfId="3" applyFont="1" applyFill="1" applyAlignment="1">
      <alignment vertical="center"/>
    </xf>
    <xf numFmtId="0" fontId="7" fillId="14" borderId="17" xfId="3" applyFont="1" applyFill="1" applyBorder="1" applyAlignment="1">
      <alignment vertical="center"/>
    </xf>
    <xf numFmtId="43" fontId="7" fillId="0" borderId="15" xfId="4" applyFont="1" applyFill="1" applyBorder="1"/>
    <xf numFmtId="0" fontId="21" fillId="8" borderId="0" xfId="5" applyFont="1" applyFill="1" applyAlignment="1" applyProtection="1"/>
    <xf numFmtId="43" fontId="7" fillId="14" borderId="0" xfId="3" applyNumberFormat="1" applyFont="1" applyFill="1" applyAlignment="1">
      <alignment vertical="center"/>
    </xf>
    <xf numFmtId="43" fontId="10" fillId="14" borderId="0" xfId="4" applyFont="1" applyFill="1" applyBorder="1" applyAlignment="1">
      <alignment vertical="center"/>
    </xf>
    <xf numFmtId="43" fontId="10" fillId="14" borderId="17" xfId="4" applyFont="1" applyFill="1" applyBorder="1" applyAlignment="1">
      <alignment vertical="center"/>
    </xf>
    <xf numFmtId="43" fontId="13" fillId="13" borderId="16" xfId="3" applyNumberFormat="1" applyFont="1" applyFill="1" applyBorder="1" applyAlignment="1">
      <alignment horizontal="center" vertical="center" wrapText="1"/>
    </xf>
    <xf numFmtId="0" fontId="7" fillId="0" borderId="6" xfId="3" applyFont="1" applyBorder="1"/>
    <xf numFmtId="43" fontId="10" fillId="14" borderId="20" xfId="4" applyFont="1" applyFill="1" applyBorder="1" applyAlignment="1">
      <alignment vertical="center"/>
    </xf>
    <xf numFmtId="165" fontId="7" fillId="0" borderId="7" xfId="4" applyNumberFormat="1" applyFont="1" applyFill="1" applyBorder="1"/>
    <xf numFmtId="43" fontId="7" fillId="0" borderId="7" xfId="4" applyFont="1" applyFill="1" applyBorder="1"/>
    <xf numFmtId="43" fontId="10" fillId="14" borderId="21" xfId="4" applyFont="1" applyFill="1" applyBorder="1" applyAlignment="1">
      <alignment vertical="center"/>
    </xf>
    <xf numFmtId="0" fontId="14" fillId="8" borderId="0" xfId="3" applyFont="1" applyFill="1" applyAlignment="1">
      <alignment vertical="center"/>
    </xf>
    <xf numFmtId="43" fontId="7" fillId="8" borderId="0" xfId="3" applyNumberFormat="1" applyFont="1" applyFill="1" applyAlignment="1">
      <alignment vertical="center"/>
    </xf>
    <xf numFmtId="43" fontId="7" fillId="8" borderId="0" xfId="3" applyNumberFormat="1" applyFont="1" applyFill="1"/>
    <xf numFmtId="0" fontId="10" fillId="8" borderId="0" xfId="3" applyFont="1" applyFill="1" applyAlignment="1">
      <alignment horizontal="left" wrapText="1"/>
    </xf>
    <xf numFmtId="0" fontId="22" fillId="8" borderId="0" xfId="5" applyFont="1" applyFill="1" applyAlignment="1" applyProtection="1"/>
    <xf numFmtId="0" fontId="13" fillId="10" borderId="22" xfId="3" applyFont="1" applyFill="1" applyBorder="1" applyAlignment="1">
      <alignment horizontal="center" vertical="top"/>
    </xf>
    <xf numFmtId="0" fontId="13" fillId="10" borderId="23" xfId="3" applyFont="1" applyFill="1" applyBorder="1" applyAlignment="1">
      <alignment horizontal="center" vertical="top" wrapText="1"/>
    </xf>
    <xf numFmtId="0" fontId="13" fillId="10" borderId="24" xfId="3" applyFont="1" applyFill="1" applyBorder="1" applyAlignment="1">
      <alignment horizontal="center" vertical="top" wrapText="1"/>
    </xf>
    <xf numFmtId="0" fontId="13" fillId="8" borderId="0" xfId="3" applyFont="1" applyFill="1"/>
    <xf numFmtId="43" fontId="7" fillId="2" borderId="0" xfId="4" applyFont="1" applyFill="1"/>
    <xf numFmtId="11" fontId="7" fillId="2" borderId="0" xfId="3" applyNumberFormat="1" applyFont="1" applyFill="1"/>
    <xf numFmtId="0" fontId="7" fillId="8" borderId="25" xfId="3" applyFont="1" applyFill="1" applyBorder="1" applyAlignment="1">
      <alignment vertical="center"/>
    </xf>
    <xf numFmtId="43" fontId="7" fillId="0" borderId="26" xfId="4" applyFont="1" applyFill="1" applyBorder="1" applyAlignment="1">
      <alignment vertical="center"/>
    </xf>
    <xf numFmtId="0" fontId="7" fillId="8" borderId="27" xfId="3" applyFont="1" applyFill="1" applyBorder="1" applyAlignment="1">
      <alignment horizontal="center"/>
    </xf>
    <xf numFmtId="0" fontId="7" fillId="2" borderId="0" xfId="3" applyFont="1" applyFill="1"/>
    <xf numFmtId="0" fontId="7" fillId="8" borderId="18" xfId="3" applyFont="1" applyFill="1" applyBorder="1" applyAlignment="1">
      <alignment vertical="center"/>
    </xf>
    <xf numFmtId="0" fontId="7" fillId="0" borderId="15" xfId="3" applyFont="1" applyBorder="1" applyAlignment="1">
      <alignment horizontal="center"/>
    </xf>
    <xf numFmtId="169" fontId="7" fillId="0" borderId="1" xfId="4" applyNumberFormat="1" applyFont="1" applyFill="1" applyBorder="1" applyAlignment="1">
      <alignment vertical="center"/>
    </xf>
    <xf numFmtId="0" fontId="7" fillId="8" borderId="15" xfId="3" applyFont="1" applyFill="1" applyBorder="1" applyAlignment="1">
      <alignment horizontal="center"/>
    </xf>
    <xf numFmtId="11" fontId="7" fillId="8" borderId="0" xfId="3" applyNumberFormat="1" applyFont="1" applyFill="1"/>
    <xf numFmtId="43" fontId="21" fillId="2" borderId="0" xfId="5" applyNumberFormat="1" applyFont="1" applyFill="1" applyAlignment="1" applyProtection="1"/>
    <xf numFmtId="0" fontId="7" fillId="8" borderId="6" xfId="3" applyFont="1" applyFill="1" applyBorder="1" applyAlignment="1">
      <alignment vertical="center"/>
    </xf>
    <xf numFmtId="43" fontId="7" fillId="0" borderId="7" xfId="4" applyFont="1" applyFill="1" applyBorder="1" applyAlignment="1">
      <alignment vertical="center"/>
    </xf>
    <xf numFmtId="0" fontId="7" fillId="8" borderId="8" xfId="3" applyFont="1" applyFill="1" applyBorder="1" applyAlignment="1">
      <alignment horizontal="center"/>
    </xf>
    <xf numFmtId="0" fontId="7" fillId="2" borderId="0" xfId="3" applyFont="1" applyFill="1" applyAlignment="1">
      <alignment vertical="center"/>
    </xf>
    <xf numFmtId="0" fontId="10" fillId="8" borderId="0" xfId="3" applyFont="1" applyFill="1" applyAlignment="1">
      <alignment wrapText="1"/>
    </xf>
    <xf numFmtId="0" fontId="10" fillId="8" borderId="0" xfId="3" applyFont="1" applyFill="1"/>
    <xf numFmtId="0" fontId="10" fillId="8" borderId="0" xfId="3" applyFont="1" applyFill="1" applyAlignment="1">
      <alignment horizontal="left" vertical="top" wrapText="1"/>
    </xf>
    <xf numFmtId="0" fontId="10" fillId="0" borderId="0" xfId="3" applyFont="1"/>
    <xf numFmtId="0" fontId="15" fillId="11" borderId="1" xfId="3" applyFont="1" applyFill="1" applyBorder="1" applyAlignment="1">
      <alignment horizontal="center"/>
    </xf>
    <xf numFmtId="0" fontId="15" fillId="16" borderId="9" xfId="3" applyFont="1" applyFill="1" applyBorder="1"/>
    <xf numFmtId="0" fontId="7" fillId="16" borderId="10" xfId="3" applyFont="1" applyFill="1" applyBorder="1"/>
    <xf numFmtId="0" fontId="7" fillId="12" borderId="10" xfId="3" applyFont="1" applyFill="1" applyBorder="1"/>
    <xf numFmtId="0" fontId="7" fillId="12" borderId="11" xfId="3" applyFont="1" applyFill="1" applyBorder="1"/>
    <xf numFmtId="0" fontId="13" fillId="14" borderId="22" xfId="3" applyFont="1" applyFill="1" applyBorder="1" applyAlignment="1">
      <alignment horizontal="center" vertical="center"/>
    </xf>
    <xf numFmtId="0" fontId="13" fillId="14" borderId="23" xfId="3" applyFont="1" applyFill="1" applyBorder="1" applyAlignment="1">
      <alignment horizontal="center" vertical="center"/>
    </xf>
    <xf numFmtId="0" fontId="13" fillId="14" borderId="23" xfId="3" applyFont="1" applyFill="1" applyBorder="1" applyAlignment="1">
      <alignment horizontal="center" vertical="center" wrapText="1"/>
    </xf>
    <xf numFmtId="0" fontId="13" fillId="14" borderId="24" xfId="3" applyFont="1" applyFill="1" applyBorder="1" applyAlignment="1">
      <alignment horizontal="center" vertical="center" wrapText="1"/>
    </xf>
    <xf numFmtId="170" fontId="7" fillId="8" borderId="0" xfId="3" applyNumberFormat="1" applyFont="1" applyFill="1"/>
    <xf numFmtId="0" fontId="7" fillId="8" borderId="28" xfId="3" applyFont="1" applyFill="1" applyBorder="1"/>
    <xf numFmtId="0" fontId="7" fillId="8" borderId="4" xfId="3" applyFont="1" applyFill="1" applyBorder="1" applyAlignment="1">
      <alignment horizontal="left"/>
    </xf>
    <xf numFmtId="170" fontId="7" fillId="0" borderId="4" xfId="4" applyNumberFormat="1" applyFont="1" applyFill="1" applyBorder="1"/>
    <xf numFmtId="170" fontId="7" fillId="0" borderId="5" xfId="4" applyNumberFormat="1" applyFont="1" applyFill="1" applyBorder="1"/>
    <xf numFmtId="0" fontId="7" fillId="8" borderId="14" xfId="3" applyFont="1" applyFill="1" applyBorder="1"/>
    <xf numFmtId="0" fontId="7" fillId="8" borderId="26" xfId="3" applyFont="1" applyFill="1" applyBorder="1" applyAlignment="1">
      <alignment horizontal="left"/>
    </xf>
    <xf numFmtId="170" fontId="7" fillId="0" borderId="26" xfId="4" applyNumberFormat="1" applyFont="1" applyFill="1" applyBorder="1"/>
    <xf numFmtId="170" fontId="7" fillId="0" borderId="27" xfId="4" applyNumberFormat="1" applyFont="1" applyFill="1" applyBorder="1"/>
    <xf numFmtId="0" fontId="7" fillId="8" borderId="1" xfId="3" applyFont="1" applyFill="1" applyBorder="1" applyAlignment="1">
      <alignment horizontal="left"/>
    </xf>
    <xf numFmtId="170" fontId="12" fillId="0" borderId="1" xfId="4" applyNumberFormat="1" applyFont="1" applyFill="1" applyBorder="1"/>
    <xf numFmtId="170" fontId="12" fillId="0" borderId="15" xfId="4" applyNumberFormat="1" applyFont="1" applyFill="1" applyBorder="1"/>
    <xf numFmtId="170" fontId="12" fillId="0" borderId="2" xfId="4" applyNumberFormat="1" applyFont="1" applyFill="1" applyBorder="1"/>
    <xf numFmtId="170" fontId="12" fillId="0" borderId="29" xfId="4" applyNumberFormat="1" applyFont="1" applyFill="1" applyBorder="1"/>
    <xf numFmtId="0" fontId="7" fillId="8" borderId="30" xfId="3" applyFont="1" applyFill="1" applyBorder="1"/>
    <xf numFmtId="170" fontId="12" fillId="0" borderId="7" xfId="4" applyNumberFormat="1" applyFont="1" applyFill="1" applyBorder="1"/>
    <xf numFmtId="170" fontId="12" fillId="0" borderId="8" xfId="4" applyNumberFormat="1" applyFont="1" applyFill="1" applyBorder="1"/>
    <xf numFmtId="170" fontId="7" fillId="0" borderId="1" xfId="4" applyNumberFormat="1" applyFont="1" applyFill="1" applyBorder="1"/>
    <xf numFmtId="170" fontId="7" fillId="0" borderId="15" xfId="4" applyNumberFormat="1" applyFont="1" applyFill="1" applyBorder="1"/>
    <xf numFmtId="170" fontId="7" fillId="8" borderId="4" xfId="4" applyNumberFormat="1" applyFont="1" applyFill="1" applyBorder="1" applyAlignment="1">
      <alignment horizontal="right"/>
    </xf>
    <xf numFmtId="170" fontId="7" fillId="8" borderId="5" xfId="4" applyNumberFormat="1" applyFont="1" applyFill="1" applyBorder="1" applyAlignment="1">
      <alignment horizontal="right"/>
    </xf>
    <xf numFmtId="0" fontId="12" fillId="8" borderId="7" xfId="3" applyFont="1" applyFill="1" applyBorder="1" applyAlignment="1">
      <alignment horizontal="left"/>
    </xf>
    <xf numFmtId="170" fontId="7" fillId="8" borderId="7" xfId="4" applyNumberFormat="1" applyFont="1" applyFill="1" applyBorder="1" applyAlignment="1">
      <alignment horizontal="right"/>
    </xf>
    <xf numFmtId="170" fontId="7" fillId="8" borderId="8" xfId="4" applyNumberFormat="1" applyFont="1" applyFill="1" applyBorder="1" applyAlignment="1">
      <alignment horizontal="right"/>
    </xf>
    <xf numFmtId="0" fontId="13" fillId="14" borderId="32" xfId="3" applyFont="1" applyFill="1" applyBorder="1" applyAlignment="1">
      <alignment horizontal="center" vertical="center" wrapText="1"/>
    </xf>
    <xf numFmtId="170" fontId="7" fillId="0" borderId="1" xfId="4" applyNumberFormat="1" applyFont="1" applyBorder="1"/>
    <xf numFmtId="170" fontId="7" fillId="0" borderId="15" xfId="4" applyNumberFormat="1" applyFont="1" applyBorder="1"/>
    <xf numFmtId="0" fontId="12" fillId="8" borderId="0" xfId="3" applyFont="1" applyFill="1" applyAlignment="1">
      <alignment horizontal="left"/>
    </xf>
    <xf numFmtId="170" fontId="12" fillId="0" borderId="1" xfId="4" applyNumberFormat="1" applyFont="1" applyBorder="1"/>
    <xf numFmtId="170" fontId="12" fillId="0" borderId="15" xfId="4" applyNumberFormat="1" applyFont="1" applyBorder="1"/>
    <xf numFmtId="0" fontId="7" fillId="8" borderId="17" xfId="3" applyFont="1" applyFill="1" applyBorder="1"/>
    <xf numFmtId="170" fontId="7" fillId="0" borderId="1" xfId="4" applyNumberFormat="1" applyFont="1" applyFill="1" applyBorder="1" applyAlignment="1">
      <alignment horizontal="right"/>
    </xf>
    <xf numFmtId="170" fontId="7" fillId="0" borderId="15" xfId="4" applyNumberFormat="1" applyFont="1" applyFill="1" applyBorder="1" applyAlignment="1">
      <alignment horizontal="right"/>
    </xf>
    <xf numFmtId="0" fontId="12" fillId="8" borderId="1" xfId="3" applyFont="1" applyFill="1" applyBorder="1" applyAlignment="1">
      <alignment horizontal="left"/>
    </xf>
    <xf numFmtId="170" fontId="12" fillId="0" borderId="1" xfId="4" applyNumberFormat="1" applyFont="1" applyFill="1" applyBorder="1" applyAlignment="1">
      <alignment horizontal="right"/>
    </xf>
    <xf numFmtId="170" fontId="12" fillId="0" borderId="15" xfId="4" applyNumberFormat="1" applyFont="1" applyFill="1" applyBorder="1" applyAlignment="1">
      <alignment horizontal="right"/>
    </xf>
    <xf numFmtId="0" fontId="12" fillId="8" borderId="11" xfId="3" applyFont="1" applyFill="1" applyBorder="1"/>
    <xf numFmtId="0" fontId="7" fillId="14" borderId="1" xfId="3" applyFont="1" applyFill="1" applyBorder="1"/>
    <xf numFmtId="0" fontId="12" fillId="8" borderId="1" xfId="3" applyFont="1" applyFill="1" applyBorder="1"/>
    <xf numFmtId="0" fontId="12" fillId="8" borderId="37" xfId="3" applyFont="1" applyFill="1" applyBorder="1"/>
    <xf numFmtId="0" fontId="7" fillId="14" borderId="37" xfId="3" applyFont="1" applyFill="1" applyBorder="1"/>
    <xf numFmtId="170" fontId="12" fillId="0" borderId="7" xfId="4" applyNumberFormat="1" applyFont="1" applyBorder="1"/>
    <xf numFmtId="170" fontId="12" fillId="0" borderId="8" xfId="4" applyNumberFormat="1" applyFont="1" applyBorder="1"/>
    <xf numFmtId="170" fontId="25" fillId="8" borderId="0" xfId="3" applyNumberFormat="1" applyFont="1" applyFill="1"/>
    <xf numFmtId="0" fontId="13" fillId="12" borderId="10" xfId="3" applyFont="1" applyFill="1" applyBorder="1"/>
    <xf numFmtId="0" fontId="13" fillId="14" borderId="22" xfId="3" applyFont="1" applyFill="1" applyBorder="1" applyAlignment="1">
      <alignment horizontal="center" vertical="center" wrapText="1"/>
    </xf>
    <xf numFmtId="0" fontId="7" fillId="8" borderId="11" xfId="3" applyFont="1" applyFill="1" applyBorder="1"/>
    <xf numFmtId="43" fontId="12" fillId="0" borderId="1" xfId="3" applyNumberFormat="1" applyFont="1" applyBorder="1"/>
    <xf numFmtId="43" fontId="12" fillId="0" borderId="15" xfId="3" applyNumberFormat="1" applyFont="1" applyBorder="1"/>
    <xf numFmtId="43" fontId="7" fillId="0" borderId="1" xfId="3" applyNumberFormat="1" applyFont="1" applyBorder="1"/>
    <xf numFmtId="43" fontId="7" fillId="0" borderId="15" xfId="3" applyNumberFormat="1" applyFont="1" applyBorder="1"/>
    <xf numFmtId="43" fontId="7" fillId="0" borderId="1" xfId="3" quotePrefix="1" applyNumberFormat="1" applyFont="1" applyBorder="1" applyAlignment="1">
      <alignment horizontal="right"/>
    </xf>
    <xf numFmtId="0" fontId="12" fillId="8" borderId="38" xfId="3" applyFont="1" applyFill="1" applyBorder="1"/>
    <xf numFmtId="0" fontId="12" fillId="8" borderId="39" xfId="3" applyFont="1" applyFill="1" applyBorder="1"/>
    <xf numFmtId="0" fontId="12" fillId="8" borderId="40" xfId="3" applyFont="1" applyFill="1" applyBorder="1"/>
    <xf numFmtId="43" fontId="12" fillId="0" borderId="7" xfId="3" applyNumberFormat="1" applyFont="1" applyBorder="1"/>
    <xf numFmtId="43" fontId="12" fillId="0" borderId="8" xfId="3" applyNumberFormat="1" applyFont="1" applyBorder="1"/>
    <xf numFmtId="0" fontId="10" fillId="0" borderId="0" xfId="3" applyFont="1" applyAlignment="1">
      <alignment horizontal="left" wrapText="1"/>
    </xf>
    <xf numFmtId="0" fontId="13" fillId="10" borderId="41" xfId="3" applyFont="1" applyFill="1" applyBorder="1"/>
    <xf numFmtId="0" fontId="13" fillId="10" borderId="43" xfId="3" applyFont="1" applyFill="1" applyBorder="1" applyAlignment="1">
      <alignment horizontal="center"/>
    </xf>
    <xf numFmtId="0" fontId="13" fillId="10" borderId="44" xfId="3" applyFont="1" applyFill="1" applyBorder="1" applyAlignment="1">
      <alignment horizontal="center"/>
    </xf>
    <xf numFmtId="0" fontId="13" fillId="14" borderId="45" xfId="3" applyFont="1" applyFill="1" applyBorder="1" applyAlignment="1">
      <alignment horizontal="center"/>
    </xf>
    <xf numFmtId="0" fontId="13" fillId="14" borderId="16" xfId="3" applyFont="1" applyFill="1" applyBorder="1" applyAlignment="1">
      <alignment horizontal="center" vertical="center" wrapText="1"/>
    </xf>
    <xf numFmtId="0" fontId="13" fillId="14" borderId="46" xfId="3" applyFont="1" applyFill="1" applyBorder="1" applyAlignment="1">
      <alignment horizontal="center" vertical="center" wrapText="1"/>
    </xf>
    <xf numFmtId="0" fontId="13" fillId="14" borderId="29" xfId="3" applyFont="1" applyFill="1" applyBorder="1" applyAlignment="1">
      <alignment horizontal="center" vertical="center" wrapText="1"/>
    </xf>
    <xf numFmtId="0" fontId="13" fillId="14" borderId="47" xfId="3" applyFont="1" applyFill="1" applyBorder="1" applyAlignment="1">
      <alignment horizontal="center" wrapText="1"/>
    </xf>
    <xf numFmtId="0" fontId="13" fillId="14" borderId="31" xfId="3" applyFont="1" applyFill="1" applyBorder="1" applyAlignment="1">
      <alignment horizontal="center" vertical="center" wrapText="1"/>
    </xf>
    <xf numFmtId="0" fontId="13" fillId="14" borderId="37" xfId="3" applyFont="1" applyFill="1" applyBorder="1" applyAlignment="1">
      <alignment horizontal="center" vertical="center" wrapText="1"/>
    </xf>
    <xf numFmtId="0" fontId="13" fillId="14" borderId="48" xfId="3" applyFont="1" applyFill="1" applyBorder="1" applyAlignment="1">
      <alignment horizontal="center" vertical="center" wrapText="1"/>
    </xf>
    <xf numFmtId="0" fontId="7" fillId="8" borderId="49" xfId="3" applyFont="1" applyFill="1" applyBorder="1"/>
    <xf numFmtId="165" fontId="12" fillId="0" borderId="3" xfId="4" applyNumberFormat="1" applyFont="1" applyFill="1" applyBorder="1"/>
    <xf numFmtId="166" fontId="12" fillId="0" borderId="4" xfId="4" applyNumberFormat="1" applyFont="1" applyFill="1" applyBorder="1"/>
    <xf numFmtId="166" fontId="12" fillId="0" borderId="43" xfId="4" applyNumberFormat="1" applyFont="1" applyFill="1" applyBorder="1"/>
    <xf numFmtId="166" fontId="12" fillId="0" borderId="5" xfId="4" applyNumberFormat="1" applyFont="1" applyFill="1" applyBorder="1"/>
    <xf numFmtId="0" fontId="7" fillId="8" borderId="50" xfId="3" applyFont="1" applyFill="1" applyBorder="1"/>
    <xf numFmtId="165" fontId="12" fillId="0" borderId="18" xfId="4" applyNumberFormat="1" applyFont="1" applyFill="1" applyBorder="1"/>
    <xf numFmtId="166" fontId="12" fillId="0" borderId="1" xfId="4" applyNumberFormat="1" applyFont="1" applyFill="1" applyBorder="1"/>
    <xf numFmtId="166" fontId="12" fillId="0" borderId="10" xfId="4" applyNumberFormat="1" applyFont="1" applyFill="1" applyBorder="1"/>
    <xf numFmtId="166" fontId="12" fillId="0" borderId="15" xfId="4" applyNumberFormat="1" applyFont="1" applyFill="1" applyBorder="1"/>
    <xf numFmtId="0" fontId="7" fillId="8" borderId="51" xfId="3" applyFont="1" applyFill="1" applyBorder="1"/>
    <xf numFmtId="165" fontId="12" fillId="0" borderId="6" xfId="4" applyNumberFormat="1" applyFont="1" applyFill="1" applyBorder="1"/>
    <xf numFmtId="166" fontId="12" fillId="0" borderId="7" xfId="4" applyNumberFormat="1" applyFont="1" applyFill="1" applyBorder="1"/>
    <xf numFmtId="166" fontId="12" fillId="0" borderId="52" xfId="4" applyNumberFormat="1" applyFont="1" applyFill="1" applyBorder="1"/>
    <xf numFmtId="166" fontId="12" fillId="0" borderId="8" xfId="4" applyNumberFormat="1" applyFont="1" applyFill="1" applyBorder="1"/>
    <xf numFmtId="0" fontId="10" fillId="0" borderId="53" xfId="3" applyFont="1" applyBorder="1" applyAlignment="1">
      <alignment horizontal="left" vertical="top" wrapText="1"/>
    </xf>
    <xf numFmtId="0" fontId="10" fillId="0" borderId="0" xfId="3" applyFont="1" applyAlignment="1">
      <alignment horizontal="left" vertical="top" wrapText="1"/>
    </xf>
    <xf numFmtId="169" fontId="7" fillId="8" borderId="0" xfId="3" applyNumberFormat="1" applyFont="1" applyFill="1"/>
    <xf numFmtId="0" fontId="28" fillId="8" borderId="0" xfId="3" applyFont="1" applyFill="1"/>
    <xf numFmtId="0" fontId="29" fillId="0" borderId="0" xfId="3" applyFont="1"/>
    <xf numFmtId="0" fontId="15" fillId="12" borderId="10" xfId="3" applyFont="1" applyFill="1" applyBorder="1"/>
    <xf numFmtId="0" fontId="15" fillId="16" borderId="10" xfId="3" applyFont="1" applyFill="1" applyBorder="1"/>
    <xf numFmtId="0" fontId="13" fillId="14" borderId="54" xfId="3" applyFont="1" applyFill="1" applyBorder="1" applyAlignment="1">
      <alignment horizontal="center" vertical="center" wrapText="1"/>
    </xf>
    <xf numFmtId="0" fontId="7" fillId="0" borderId="31" xfId="3" applyFont="1" applyBorder="1"/>
    <xf numFmtId="43" fontId="7" fillId="2" borderId="7" xfId="4" applyFont="1" applyFill="1" applyBorder="1" applyAlignment="1">
      <alignment vertical="center"/>
    </xf>
    <xf numFmtId="166" fontId="7" fillId="2" borderId="7" xfId="4" applyNumberFormat="1" applyFont="1" applyFill="1" applyBorder="1" applyAlignment="1">
      <alignment vertical="center"/>
    </xf>
    <xf numFmtId="166" fontId="7" fillId="2" borderId="8" xfId="4" applyNumberFormat="1" applyFont="1" applyFill="1" applyBorder="1" applyAlignment="1">
      <alignment vertical="center"/>
    </xf>
    <xf numFmtId="0" fontId="15" fillId="8" borderId="0" xfId="3" applyFont="1" applyFill="1" applyAlignment="1">
      <alignment horizontal="center"/>
    </xf>
    <xf numFmtId="0" fontId="7" fillId="8" borderId="3" xfId="3" applyFont="1" applyFill="1" applyBorder="1"/>
    <xf numFmtId="0" fontId="7" fillId="8" borderId="5" xfId="3" applyFont="1" applyFill="1" applyBorder="1"/>
    <xf numFmtId="171" fontId="7" fillId="8" borderId="0" xfId="3" applyNumberFormat="1" applyFont="1" applyFill="1"/>
    <xf numFmtId="0" fontId="7" fillId="8" borderId="25" xfId="3" applyFont="1" applyFill="1" applyBorder="1"/>
    <xf numFmtId="0" fontId="7" fillId="8" borderId="27" xfId="3" applyFont="1" applyFill="1" applyBorder="1"/>
    <xf numFmtId="0" fontId="7" fillId="8" borderId="6" xfId="3" applyFont="1" applyFill="1" applyBorder="1"/>
    <xf numFmtId="0" fontId="7" fillId="8" borderId="8" xfId="3" applyFont="1" applyFill="1" applyBorder="1"/>
    <xf numFmtId="170" fontId="12" fillId="0" borderId="4" xfId="4" applyNumberFormat="1" applyFont="1" applyFill="1" applyBorder="1"/>
    <xf numFmtId="172" fontId="7" fillId="8" borderId="0" xfId="3" applyNumberFormat="1" applyFont="1" applyFill="1"/>
    <xf numFmtId="0" fontId="7" fillId="8" borderId="15" xfId="3" applyFont="1" applyFill="1" applyBorder="1"/>
    <xf numFmtId="173" fontId="7" fillId="0" borderId="7" xfId="4" quotePrefix="1" applyNumberFormat="1" applyFont="1" applyFill="1" applyBorder="1" applyAlignment="1">
      <alignment horizontal="right"/>
    </xf>
    <xf numFmtId="0" fontId="15" fillId="12" borderId="9" xfId="3" applyFont="1" applyFill="1" applyBorder="1"/>
    <xf numFmtId="0" fontId="31" fillId="8" borderId="0" xfId="3" applyFont="1" applyFill="1" applyAlignment="1">
      <alignment vertical="center"/>
    </xf>
    <xf numFmtId="2" fontId="7" fillId="8" borderId="0" xfId="6" applyNumberFormat="1" applyFont="1" applyFill="1" applyAlignment="1">
      <alignment vertical="center"/>
    </xf>
    <xf numFmtId="2" fontId="13" fillId="18" borderId="22" xfId="6" applyNumberFormat="1" applyFont="1" applyFill="1" applyBorder="1" applyAlignment="1">
      <alignment horizontal="center" vertical="center" wrapText="1"/>
    </xf>
    <xf numFmtId="2" fontId="13" fillId="18" borderId="23" xfId="6" applyNumberFormat="1" applyFont="1" applyFill="1" applyBorder="1" applyAlignment="1">
      <alignment horizontal="center" vertical="center" wrapText="1"/>
    </xf>
    <xf numFmtId="2" fontId="13" fillId="18" borderId="24" xfId="6" applyNumberFormat="1" applyFont="1" applyFill="1" applyBorder="1" applyAlignment="1">
      <alignment horizontal="center" vertical="center" wrapText="1"/>
    </xf>
    <xf numFmtId="43" fontId="7" fillId="0" borderId="0" xfId="3" applyNumberFormat="1" applyFont="1"/>
    <xf numFmtId="174" fontId="7" fillId="0" borderId="3" xfId="3" applyNumberFormat="1" applyFont="1" applyBorder="1"/>
    <xf numFmtId="43" fontId="7" fillId="0" borderId="4" xfId="4" applyFont="1" applyBorder="1" applyAlignment="1">
      <alignment horizontal="right"/>
    </xf>
    <xf numFmtId="0" fontId="7" fillId="0" borderId="4" xfId="3" applyFont="1" applyBorder="1" applyAlignment="1">
      <alignment horizontal="right"/>
    </xf>
    <xf numFmtId="0" fontId="7" fillId="0" borderId="5" xfId="3" applyFont="1" applyBorder="1" applyAlignment="1">
      <alignment horizontal="right"/>
    </xf>
    <xf numFmtId="174" fontId="7" fillId="0" borderId="18" xfId="3" applyNumberFormat="1" applyFont="1" applyBorder="1"/>
    <xf numFmtId="43" fontId="7" fillId="0" borderId="1" xfId="4" applyFont="1" applyBorder="1" applyAlignment="1">
      <alignment horizontal="right"/>
    </xf>
    <xf numFmtId="0" fontId="7" fillId="0" borderId="1" xfId="3" applyFont="1" applyBorder="1" applyAlignment="1">
      <alignment horizontal="right"/>
    </xf>
    <xf numFmtId="0" fontId="7" fillId="0" borderId="15" xfId="3" applyFont="1" applyBorder="1" applyAlignment="1">
      <alignment horizontal="right"/>
    </xf>
    <xf numFmtId="2" fontId="7" fillId="0" borderId="1" xfId="3" applyNumberFormat="1" applyFont="1" applyBorder="1" applyAlignment="1">
      <alignment horizontal="right"/>
    </xf>
    <xf numFmtId="2" fontId="7" fillId="0" borderId="15" xfId="3" applyNumberFormat="1" applyFont="1" applyBorder="1" applyAlignment="1">
      <alignment horizontal="right"/>
    </xf>
    <xf numFmtId="166" fontId="7" fillId="0" borderId="1" xfId="4" applyNumberFormat="1" applyFont="1" applyBorder="1" applyAlignment="1">
      <alignment horizontal="right"/>
    </xf>
    <xf numFmtId="174" fontId="7" fillId="0" borderId="6" xfId="3" applyNumberFormat="1" applyFont="1" applyBorder="1"/>
    <xf numFmtId="43" fontId="7" fillId="0" borderId="7" xfId="4" applyFont="1" applyBorder="1" applyAlignment="1">
      <alignment horizontal="right"/>
    </xf>
    <xf numFmtId="0" fontId="7" fillId="0" borderId="7" xfId="3" applyFont="1" applyBorder="1" applyAlignment="1">
      <alignment horizontal="right"/>
    </xf>
    <xf numFmtId="0" fontId="7" fillId="0" borderId="8" xfId="3" applyFont="1" applyBorder="1" applyAlignment="1">
      <alignment horizontal="right"/>
    </xf>
    <xf numFmtId="0" fontId="15" fillId="16" borderId="10" xfId="3" applyFont="1" applyFill="1" applyBorder="1" applyAlignment="1">
      <alignment horizontal="left" wrapText="1"/>
    </xf>
    <xf numFmtId="0" fontId="15" fillId="8" borderId="0" xfId="3" applyFont="1" applyFill="1" applyAlignment="1">
      <alignment horizontal="center" vertical="center"/>
    </xf>
    <xf numFmtId="0" fontId="7" fillId="0" borderId="3" xfId="3" applyFont="1" applyBorder="1"/>
    <xf numFmtId="0" fontId="7" fillId="0" borderId="5" xfId="3" applyFont="1" applyBorder="1"/>
    <xf numFmtId="0" fontId="7" fillId="0" borderId="15" xfId="3" applyFont="1" applyBorder="1"/>
    <xf numFmtId="166" fontId="7" fillId="0" borderId="7" xfId="4" applyNumberFormat="1" applyFont="1" applyFill="1" applyBorder="1"/>
    <xf numFmtId="0" fontId="7" fillId="0" borderId="8" xfId="3" applyFont="1" applyBorder="1"/>
    <xf numFmtId="0" fontId="12" fillId="0" borderId="25" xfId="3" applyFont="1" applyBorder="1"/>
    <xf numFmtId="166" fontId="12" fillId="0" borderId="34" xfId="4" applyNumberFormat="1" applyFont="1" applyFill="1" applyBorder="1"/>
    <xf numFmtId="170" fontId="12" fillId="0" borderId="34" xfId="4" applyNumberFormat="1" applyFont="1" applyFill="1" applyBorder="1"/>
    <xf numFmtId="0" fontId="7" fillId="0" borderId="27" xfId="3" applyFont="1" applyBorder="1"/>
    <xf numFmtId="175" fontId="7" fillId="8" borderId="0" xfId="3" applyNumberFormat="1" applyFont="1" applyFill="1"/>
    <xf numFmtId="0" fontId="12" fillId="0" borderId="35" xfId="3" applyFont="1" applyBorder="1"/>
    <xf numFmtId="0" fontId="7" fillId="0" borderId="58" xfId="3" applyFont="1" applyBorder="1"/>
    <xf numFmtId="166" fontId="12" fillId="0" borderId="2" xfId="4" applyNumberFormat="1" applyFont="1" applyFill="1" applyBorder="1"/>
    <xf numFmtId="170" fontId="12" fillId="0" borderId="11" xfId="4" applyNumberFormat="1" applyFont="1" applyFill="1" applyBorder="1"/>
    <xf numFmtId="166" fontId="12" fillId="0" borderId="26" xfId="4" applyNumberFormat="1" applyFont="1" applyFill="1" applyBorder="1"/>
    <xf numFmtId="0" fontId="7" fillId="0" borderId="18" xfId="3" applyFont="1" applyBorder="1" applyAlignment="1">
      <alignment wrapText="1"/>
    </xf>
    <xf numFmtId="170" fontId="12" fillId="0" borderId="37" xfId="4" applyNumberFormat="1" applyFont="1" applyFill="1" applyBorder="1"/>
    <xf numFmtId="0" fontId="13" fillId="14" borderId="28" xfId="3" applyFont="1" applyFill="1" applyBorder="1" applyAlignment="1">
      <alignment horizontal="center" vertical="top" wrapText="1"/>
    </xf>
    <xf numFmtId="0" fontId="13" fillId="14" borderId="13" xfId="3" applyFont="1" applyFill="1" applyBorder="1" applyAlignment="1">
      <alignment horizontal="center" vertical="top" wrapText="1"/>
    </xf>
    <xf numFmtId="3" fontId="7" fillId="8" borderId="0" xfId="3" applyNumberFormat="1" applyFont="1" applyFill="1"/>
    <xf numFmtId="0" fontId="7" fillId="8" borderId="42" xfId="3" applyFont="1" applyFill="1" applyBorder="1"/>
    <xf numFmtId="164" fontId="7" fillId="8" borderId="5" xfId="4" applyNumberFormat="1" applyFont="1" applyFill="1" applyBorder="1"/>
    <xf numFmtId="0" fontId="7" fillId="8" borderId="58" xfId="3" applyFont="1" applyFill="1" applyBorder="1"/>
    <xf numFmtId="164" fontId="7" fillId="8" borderId="15" xfId="4" applyNumberFormat="1" applyFont="1" applyFill="1" applyBorder="1"/>
    <xf numFmtId="164" fontId="7" fillId="2" borderId="15" xfId="4" applyNumberFormat="1" applyFont="1" applyFill="1" applyBorder="1"/>
    <xf numFmtId="164" fontId="7" fillId="8" borderId="8" xfId="4" applyNumberFormat="1" applyFont="1" applyFill="1" applyBorder="1" applyAlignment="1">
      <alignment horizontal="right"/>
    </xf>
    <xf numFmtId="0" fontId="13" fillId="8" borderId="0" xfId="3" applyFont="1" applyFill="1" applyAlignment="1">
      <alignment horizontal="left"/>
    </xf>
    <xf numFmtId="0" fontId="13" fillId="14" borderId="12" xfId="3" applyFont="1" applyFill="1" applyBorder="1" applyAlignment="1">
      <alignment horizontal="center" vertical="top" wrapText="1"/>
    </xf>
    <xf numFmtId="0" fontId="13" fillId="14" borderId="59" xfId="3" applyFont="1" applyFill="1" applyBorder="1" applyAlignment="1">
      <alignment horizontal="center" vertical="top" wrapText="1"/>
    </xf>
    <xf numFmtId="0" fontId="13" fillId="14" borderId="60" xfId="3" applyFont="1" applyFill="1" applyBorder="1" applyAlignment="1">
      <alignment horizontal="center" vertical="top" wrapText="1"/>
    </xf>
    <xf numFmtId="0" fontId="13" fillId="14" borderId="56" xfId="3" applyFont="1" applyFill="1" applyBorder="1" applyAlignment="1">
      <alignment horizontal="center" vertical="top" wrapText="1"/>
    </xf>
    <xf numFmtId="0" fontId="13" fillId="14" borderId="57" xfId="3" applyFont="1" applyFill="1" applyBorder="1" applyAlignment="1">
      <alignment horizontal="center" vertical="top" wrapText="1"/>
    </xf>
    <xf numFmtId="176" fontId="7" fillId="8" borderId="61" xfId="4" applyNumberFormat="1" applyFont="1" applyFill="1" applyBorder="1" applyAlignment="1"/>
    <xf numFmtId="0" fontId="7" fillId="8" borderId="62" xfId="3" applyFont="1" applyFill="1" applyBorder="1" applyAlignment="1">
      <alignment horizontal="left"/>
    </xf>
    <xf numFmtId="0" fontId="7" fillId="8" borderId="43" xfId="3" applyFont="1" applyFill="1" applyBorder="1" applyAlignment="1">
      <alignment horizontal="left"/>
    </xf>
    <xf numFmtId="0" fontId="7" fillId="8" borderId="44" xfId="3" applyFont="1" applyFill="1" applyBorder="1" applyAlignment="1">
      <alignment horizontal="left"/>
    </xf>
    <xf numFmtId="165" fontId="7" fillId="8" borderId="0" xfId="3" applyNumberFormat="1" applyFont="1" applyFill="1"/>
    <xf numFmtId="176" fontId="7" fillId="8" borderId="11" xfId="4" applyNumberFormat="1" applyFont="1" applyFill="1" applyBorder="1" applyAlignment="1"/>
    <xf numFmtId="0" fontId="7" fillId="8" borderId="9" xfId="3" applyFont="1" applyFill="1" applyBorder="1" applyAlignment="1">
      <alignment horizontal="left"/>
    </xf>
    <xf numFmtId="0" fontId="7" fillId="8" borderId="10" xfId="3" applyFont="1" applyFill="1" applyBorder="1" applyAlignment="1">
      <alignment horizontal="left"/>
    </xf>
    <xf numFmtId="0" fontId="7" fillId="8" borderId="63" xfId="3" applyFont="1" applyFill="1" applyBorder="1" applyAlignment="1">
      <alignment horizontal="left"/>
    </xf>
    <xf numFmtId="0" fontId="7" fillId="2" borderId="9" xfId="3" applyFont="1" applyFill="1" applyBorder="1" applyAlignment="1">
      <alignment horizontal="left"/>
    </xf>
    <xf numFmtId="0" fontId="7" fillId="2" borderId="10" xfId="3" applyFont="1" applyFill="1" applyBorder="1" applyAlignment="1">
      <alignment horizontal="left"/>
    </xf>
    <xf numFmtId="0" fontId="7" fillId="2" borderId="63" xfId="3" applyFont="1" applyFill="1" applyBorder="1" applyAlignment="1">
      <alignment horizontal="left"/>
    </xf>
    <xf numFmtId="176" fontId="7" fillId="2" borderId="11" xfId="4" applyNumberFormat="1" applyFont="1" applyFill="1" applyBorder="1" applyAlignment="1"/>
    <xf numFmtId="0" fontId="7" fillId="8" borderId="18" xfId="3" applyFont="1" applyFill="1" applyBorder="1" applyAlignment="1">
      <alignment horizontal="left"/>
    </xf>
    <xf numFmtId="176" fontId="7" fillId="8" borderId="40" xfId="4" applyNumberFormat="1" applyFont="1" applyFill="1" applyBorder="1" applyAlignment="1"/>
    <xf numFmtId="0" fontId="7" fillId="8" borderId="64" xfId="3" applyFont="1" applyFill="1" applyBorder="1" applyAlignment="1">
      <alignment horizontal="left"/>
    </xf>
    <xf numFmtId="0" fontId="7" fillId="8" borderId="52" xfId="3" applyFont="1" applyFill="1" applyBorder="1" applyAlignment="1">
      <alignment horizontal="left"/>
    </xf>
    <xf numFmtId="0" fontId="7" fillId="8" borderId="65" xfId="3" applyFont="1" applyFill="1" applyBorder="1" applyAlignment="1">
      <alignment horizontal="left"/>
    </xf>
    <xf numFmtId="168" fontId="7" fillId="8" borderId="0" xfId="3" applyNumberFormat="1" applyFont="1" applyFill="1"/>
    <xf numFmtId="0" fontId="7" fillId="5" borderId="0" xfId="3" applyFont="1" applyFill="1"/>
    <xf numFmtId="43" fontId="10" fillId="5" borderId="0" xfId="3" applyNumberFormat="1" applyFont="1" applyFill="1" applyAlignment="1">
      <alignment horizontal="center"/>
    </xf>
    <xf numFmtId="0" fontId="7" fillId="5" borderId="18" xfId="3" applyFont="1" applyFill="1" applyBorder="1"/>
    <xf numFmtId="168" fontId="7" fillId="5" borderId="1" xfId="4" applyNumberFormat="1" applyFont="1" applyFill="1" applyBorder="1"/>
    <xf numFmtId="43" fontId="7" fillId="5" borderId="1" xfId="4" applyFont="1" applyFill="1" applyBorder="1"/>
    <xf numFmtId="165" fontId="7" fillId="5" borderId="1" xfId="4" applyNumberFormat="1" applyFont="1" applyFill="1" applyBorder="1"/>
    <xf numFmtId="169" fontId="7" fillId="5" borderId="1" xfId="4" applyNumberFormat="1" applyFont="1" applyFill="1" applyBorder="1"/>
    <xf numFmtId="169" fontId="7" fillId="5" borderId="15" xfId="4" applyNumberFormat="1" applyFont="1" applyFill="1" applyBorder="1"/>
    <xf numFmtId="0" fontId="7" fillId="2" borderId="0" xfId="3" applyFont="1" applyFill="1" applyAlignment="1">
      <alignment horizontal="center" vertical="center"/>
    </xf>
    <xf numFmtId="169" fontId="7" fillId="2" borderId="1" xfId="4" applyNumberFormat="1" applyFont="1" applyFill="1" applyBorder="1" applyAlignment="1">
      <alignment vertical="center"/>
    </xf>
    <xf numFmtId="170" fontId="7" fillId="0" borderId="2" xfId="4" applyNumberFormat="1" applyFont="1" applyFill="1" applyBorder="1"/>
    <xf numFmtId="170" fontId="7" fillId="0" borderId="29" xfId="4" applyNumberFormat="1" applyFont="1" applyFill="1" applyBorder="1"/>
    <xf numFmtId="170" fontId="7" fillId="0" borderId="7" xfId="4" applyNumberFormat="1" applyFont="1" applyFill="1" applyBorder="1"/>
    <xf numFmtId="170" fontId="7" fillId="0" borderId="8" xfId="4" applyNumberFormat="1" applyFont="1" applyFill="1" applyBorder="1"/>
    <xf numFmtId="0" fontId="7" fillId="8" borderId="7" xfId="3" applyFont="1" applyFill="1" applyBorder="1" applyAlignment="1">
      <alignment horizontal="left"/>
    </xf>
    <xf numFmtId="170" fontId="12" fillId="8" borderId="0" xfId="3" applyNumberFormat="1" applyFont="1" applyFill="1"/>
    <xf numFmtId="0" fontId="7" fillId="8" borderId="0" xfId="3" applyFont="1" applyFill="1" applyAlignment="1">
      <alignment horizontal="left"/>
    </xf>
    <xf numFmtId="0" fontId="7" fillId="8" borderId="1" xfId="3" applyFont="1" applyFill="1" applyBorder="1"/>
    <xf numFmtId="0" fontId="7" fillId="8" borderId="37" xfId="3" applyFont="1" applyFill="1" applyBorder="1"/>
    <xf numFmtId="170" fontId="7" fillId="0" borderId="7" xfId="4" applyNumberFormat="1" applyFont="1" applyBorder="1"/>
    <xf numFmtId="170" fontId="7" fillId="0" borderId="8" xfId="4" applyNumberFormat="1" applyFont="1" applyBorder="1"/>
    <xf numFmtId="43" fontId="12" fillId="8" borderId="0" xfId="3" applyNumberFormat="1" applyFont="1" applyFill="1"/>
    <xf numFmtId="0" fontId="7" fillId="8" borderId="38" xfId="3" applyFont="1" applyFill="1" applyBorder="1"/>
    <xf numFmtId="0" fontId="7" fillId="8" borderId="39" xfId="3" applyFont="1" applyFill="1" applyBorder="1"/>
    <xf numFmtId="0" fontId="7" fillId="8" borderId="40" xfId="3" applyFont="1" applyFill="1" applyBorder="1"/>
    <xf numFmtId="43" fontId="7" fillId="0" borderId="7" xfId="3" applyNumberFormat="1" applyFont="1" applyBorder="1"/>
    <xf numFmtId="43" fontId="7" fillId="0" borderId="8" xfId="3" applyNumberFormat="1" applyFont="1" applyBorder="1"/>
    <xf numFmtId="165" fontId="6" fillId="0" borderId="0" xfId="3" applyNumberFormat="1"/>
    <xf numFmtId="166" fontId="6" fillId="0" borderId="0" xfId="3" applyNumberFormat="1"/>
    <xf numFmtId="0" fontId="31" fillId="8" borderId="0" xfId="3" applyFont="1" applyFill="1"/>
    <xf numFmtId="0" fontId="12" fillId="8" borderId="50" xfId="3" applyFont="1" applyFill="1" applyBorder="1"/>
    <xf numFmtId="166" fontId="7" fillId="0" borderId="4" xfId="4" applyNumberFormat="1" applyFont="1" applyFill="1" applyBorder="1"/>
    <xf numFmtId="43" fontId="12" fillId="0" borderId="0" xfId="3" applyNumberFormat="1" applyFont="1"/>
    <xf numFmtId="2" fontId="12" fillId="0" borderId="1" xfId="3" applyNumberFormat="1" applyFont="1" applyBorder="1" applyAlignment="1">
      <alignment horizontal="right"/>
    </xf>
    <xf numFmtId="43" fontId="12" fillId="0" borderId="1" xfId="4" applyFont="1" applyBorder="1" applyAlignment="1">
      <alignment horizontal="right"/>
    </xf>
    <xf numFmtId="166" fontId="33" fillId="0" borderId="4" xfId="4" applyNumberFormat="1" applyFont="1" applyFill="1" applyBorder="1"/>
    <xf numFmtId="166" fontId="33" fillId="0" borderId="1" xfId="4" applyNumberFormat="1" applyFont="1" applyFill="1" applyBorder="1"/>
    <xf numFmtId="166" fontId="33" fillId="0" borderId="7" xfId="4" applyNumberFormat="1" applyFont="1" applyFill="1" applyBorder="1"/>
    <xf numFmtId="0" fontId="33" fillId="0" borderId="25" xfId="3" applyFont="1" applyBorder="1"/>
    <xf numFmtId="166" fontId="33" fillId="0" borderId="34" xfId="4" applyNumberFormat="1" applyFont="1" applyFill="1" applyBorder="1"/>
    <xf numFmtId="170" fontId="33" fillId="0" borderId="34" xfId="4" applyNumberFormat="1" applyFont="1" applyFill="1" applyBorder="1"/>
    <xf numFmtId="0" fontId="33" fillId="0" borderId="35" xfId="3" applyFont="1" applyBorder="1"/>
    <xf numFmtId="170" fontId="33" fillId="0" borderId="1" xfId="4" applyNumberFormat="1" applyFont="1" applyFill="1" applyBorder="1"/>
    <xf numFmtId="0" fontId="33" fillId="0" borderId="58" xfId="3" applyFont="1" applyBorder="1"/>
    <xf numFmtId="170" fontId="7" fillId="0" borderId="11" xfId="4" applyNumberFormat="1" applyFont="1" applyFill="1" applyBorder="1"/>
    <xf numFmtId="0" fontId="35" fillId="8" borderId="0" xfId="3" applyFont="1" applyFill="1" applyAlignment="1">
      <alignment horizontal="center" vertical="center" wrapText="1"/>
    </xf>
    <xf numFmtId="0" fontId="7" fillId="8" borderId="1" xfId="3" quotePrefix="1" applyFont="1" applyFill="1" applyBorder="1" applyAlignment="1">
      <alignment horizontal="left"/>
    </xf>
    <xf numFmtId="0" fontId="10" fillId="8" borderId="0" xfId="3" applyFont="1" applyFill="1" applyAlignment="1">
      <alignment vertical="center"/>
    </xf>
    <xf numFmtId="166" fontId="7" fillId="0" borderId="1" xfId="4" applyNumberFormat="1" applyFont="1" applyBorder="1"/>
    <xf numFmtId="43" fontId="7" fillId="0" borderId="1" xfId="4" applyFont="1" applyBorder="1"/>
    <xf numFmtId="43" fontId="12" fillId="0" borderId="26" xfId="3" applyNumberFormat="1" applyFont="1" applyBorder="1"/>
    <xf numFmtId="43" fontId="12" fillId="0" borderId="27" xfId="3" applyNumberFormat="1" applyFont="1" applyBorder="1"/>
    <xf numFmtId="177" fontId="12" fillId="0" borderId="4" xfId="3" applyNumberFormat="1" applyFont="1" applyBorder="1"/>
    <xf numFmtId="177" fontId="33" fillId="0" borderId="4" xfId="3" applyNumberFormat="1" applyFont="1" applyBorder="1"/>
    <xf numFmtId="177" fontId="12" fillId="0" borderId="1" xfId="3" applyNumberFormat="1" applyFont="1" applyBorder="1"/>
    <xf numFmtId="177" fontId="12" fillId="0" borderId="7" xfId="3" applyNumberFormat="1" applyFont="1" applyBorder="1"/>
    <xf numFmtId="177" fontId="33" fillId="0" borderId="7" xfId="3" applyNumberFormat="1" applyFont="1" applyBorder="1"/>
    <xf numFmtId="177" fontId="7" fillId="0" borderId="4" xfId="3" applyNumberFormat="1" applyFont="1" applyBorder="1"/>
    <xf numFmtId="175" fontId="7" fillId="0" borderId="4" xfId="3" applyNumberFormat="1" applyFont="1" applyBorder="1"/>
    <xf numFmtId="177" fontId="7" fillId="0" borderId="1" xfId="3" applyNumberFormat="1" applyFont="1" applyBorder="1"/>
    <xf numFmtId="175" fontId="7" fillId="0" borderId="1" xfId="3" applyNumberFormat="1" applyFont="1" applyBorder="1"/>
    <xf numFmtId="175" fontId="12" fillId="0" borderId="1" xfId="3" applyNumberFormat="1" applyFont="1" applyBorder="1"/>
    <xf numFmtId="175" fontId="12" fillId="0" borderId="7" xfId="3" applyNumberFormat="1" applyFont="1" applyBorder="1"/>
    <xf numFmtId="166" fontId="7" fillId="0" borderId="34" xfId="4" applyNumberFormat="1" applyFont="1" applyFill="1" applyBorder="1"/>
    <xf numFmtId="170" fontId="7" fillId="0" borderId="34" xfId="4" applyNumberFormat="1" applyFont="1" applyFill="1" applyBorder="1"/>
    <xf numFmtId="170" fontId="7" fillId="0" borderId="37" xfId="4" applyNumberFormat="1" applyFont="1" applyFill="1" applyBorder="1"/>
    <xf numFmtId="0" fontId="6" fillId="2" borderId="0" xfId="3" applyFill="1"/>
    <xf numFmtId="0" fontId="36" fillId="8" borderId="0" xfId="3" applyFont="1" applyFill="1" applyAlignment="1">
      <alignment vertical="center"/>
    </xf>
    <xf numFmtId="0" fontId="7" fillId="2" borderId="0" xfId="3" applyFont="1" applyFill="1" applyAlignment="1">
      <alignment horizontal="left" wrapText="1"/>
    </xf>
    <xf numFmtId="0" fontId="13" fillId="2" borderId="13" xfId="3" applyFont="1" applyFill="1" applyBorder="1" applyAlignment="1">
      <alignment horizontal="center" vertical="center"/>
    </xf>
    <xf numFmtId="164" fontId="7" fillId="2" borderId="5" xfId="3" applyNumberFormat="1" applyFont="1" applyFill="1" applyBorder="1" applyAlignment="1">
      <alignment horizontal="center" vertical="center"/>
    </xf>
    <xf numFmtId="164" fontId="7" fillId="2" borderId="8" xfId="3" applyNumberFormat="1" applyFont="1" applyFill="1" applyBorder="1" applyAlignment="1">
      <alignment horizontal="center" vertical="center"/>
    </xf>
    <xf numFmtId="0" fontId="15" fillId="2" borderId="10" xfId="3" applyFont="1" applyFill="1" applyBorder="1" applyAlignment="1">
      <alignment vertical="center"/>
    </xf>
    <xf numFmtId="0" fontId="13" fillId="2" borderId="4" xfId="3" applyFont="1" applyFill="1" applyBorder="1" applyAlignment="1">
      <alignment horizontal="center" vertical="center" wrapText="1"/>
    </xf>
    <xf numFmtId="0" fontId="14" fillId="2" borderId="1" xfId="3" applyFont="1" applyFill="1" applyBorder="1" applyAlignment="1">
      <alignment horizontal="center" vertical="top" wrapText="1"/>
    </xf>
    <xf numFmtId="0" fontId="13" fillId="2" borderId="0" xfId="3" applyFont="1" applyFill="1" applyAlignment="1">
      <alignment horizontal="center" vertical="center" wrapText="1"/>
    </xf>
    <xf numFmtId="43" fontId="7" fillId="2" borderId="1" xfId="4" applyFont="1" applyFill="1" applyBorder="1"/>
    <xf numFmtId="166" fontId="13" fillId="2" borderId="0" xfId="4" applyNumberFormat="1" applyFont="1" applyFill="1" applyBorder="1"/>
    <xf numFmtId="0" fontId="14" fillId="2" borderId="1" xfId="3" applyFont="1" applyFill="1" applyBorder="1" applyAlignment="1">
      <alignment horizontal="center" vertical="center" wrapText="1"/>
    </xf>
    <xf numFmtId="166" fontId="19" fillId="2" borderId="0" xfId="4" applyNumberFormat="1" applyFont="1" applyFill="1" applyBorder="1"/>
    <xf numFmtId="168" fontId="7" fillId="2" borderId="0" xfId="4" applyNumberFormat="1" applyFont="1" applyFill="1" applyBorder="1"/>
    <xf numFmtId="43" fontId="7" fillId="2" borderId="1" xfId="4" applyFont="1" applyFill="1" applyBorder="1" applyAlignment="1">
      <alignment horizontal="center"/>
    </xf>
    <xf numFmtId="43" fontId="7" fillId="2" borderId="1" xfId="4" applyFont="1" applyFill="1" applyBorder="1" applyAlignment="1">
      <alignment vertical="center"/>
    </xf>
    <xf numFmtId="43" fontId="7" fillId="2" borderId="0" xfId="3" applyNumberFormat="1" applyFont="1" applyFill="1" applyAlignment="1">
      <alignment vertical="center"/>
    </xf>
    <xf numFmtId="165" fontId="7" fillId="2" borderId="1" xfId="4" applyNumberFormat="1" applyFont="1" applyFill="1" applyBorder="1"/>
    <xf numFmtId="165" fontId="7" fillId="2" borderId="7" xfId="4" applyNumberFormat="1" applyFont="1" applyFill="1" applyBorder="1"/>
    <xf numFmtId="0" fontId="10" fillId="8" borderId="0" xfId="3" applyFont="1" applyFill="1" applyAlignment="1">
      <alignment horizontal="left"/>
    </xf>
    <xf numFmtId="0" fontId="10" fillId="2" borderId="0" xfId="3" applyFont="1" applyFill="1" applyAlignment="1">
      <alignment horizontal="left" wrapText="1"/>
    </xf>
    <xf numFmtId="0" fontId="13" fillId="2" borderId="24" xfId="3" applyFont="1" applyFill="1" applyBorder="1" applyAlignment="1">
      <alignment horizontal="center" vertical="top" wrapText="1"/>
    </xf>
    <xf numFmtId="43" fontId="7" fillId="2" borderId="26" xfId="4" applyFont="1" applyFill="1" applyBorder="1" applyAlignment="1">
      <alignment vertical="center"/>
    </xf>
    <xf numFmtId="0" fontId="7" fillId="2" borderId="27" xfId="3" applyFont="1" applyFill="1" applyBorder="1" applyAlignment="1">
      <alignment horizontal="center"/>
    </xf>
    <xf numFmtId="0" fontId="7" fillId="2" borderId="15" xfId="3" applyFont="1" applyFill="1" applyBorder="1" applyAlignment="1">
      <alignment horizontal="center"/>
    </xf>
    <xf numFmtId="0" fontId="7" fillId="2" borderId="8" xfId="3" applyFont="1" applyFill="1" applyBorder="1" applyAlignment="1">
      <alignment horizontal="center"/>
    </xf>
    <xf numFmtId="0" fontId="7" fillId="2" borderId="10" xfId="3" applyFont="1" applyFill="1" applyBorder="1"/>
    <xf numFmtId="0" fontId="13" fillId="2" borderId="23" xfId="3" applyFont="1" applyFill="1" applyBorder="1" applyAlignment="1">
      <alignment horizontal="center" vertical="center" wrapText="1"/>
    </xf>
    <xf numFmtId="170" fontId="7" fillId="2" borderId="4" xfId="4" applyNumberFormat="1" applyFont="1" applyFill="1" applyBorder="1"/>
    <xf numFmtId="170" fontId="7" fillId="2" borderId="26" xfId="4" applyNumberFormat="1" applyFont="1" applyFill="1" applyBorder="1"/>
    <xf numFmtId="170" fontId="7" fillId="2" borderId="1" xfId="4" applyNumberFormat="1" applyFont="1" applyFill="1" applyBorder="1"/>
    <xf numFmtId="170" fontId="7" fillId="2" borderId="2" xfId="4" applyNumberFormat="1" applyFont="1" applyFill="1" applyBorder="1"/>
    <xf numFmtId="170" fontId="7" fillId="2" borderId="7" xfId="4" applyNumberFormat="1" applyFont="1" applyFill="1" applyBorder="1"/>
    <xf numFmtId="170" fontId="37" fillId="2" borderId="4" xfId="4" applyNumberFormat="1" applyFont="1" applyFill="1" applyBorder="1" applyAlignment="1">
      <alignment horizontal="right"/>
    </xf>
    <xf numFmtId="170" fontId="37" fillId="8" borderId="5" xfId="4" applyNumberFormat="1" applyFont="1" applyFill="1" applyBorder="1" applyAlignment="1">
      <alignment horizontal="right"/>
    </xf>
    <xf numFmtId="0" fontId="37" fillId="8" borderId="26" xfId="3" applyFont="1" applyFill="1" applyBorder="1" applyAlignment="1">
      <alignment horizontal="left"/>
    </xf>
    <xf numFmtId="1" fontId="37" fillId="2" borderId="26" xfId="4" quotePrefix="1" applyNumberFormat="1" applyFont="1" applyFill="1" applyBorder="1" applyAlignment="1">
      <alignment horizontal="right"/>
    </xf>
    <xf numFmtId="1" fontId="37" fillId="8" borderId="15" xfId="4" quotePrefix="1" applyNumberFormat="1" applyFont="1" applyFill="1" applyBorder="1" applyAlignment="1">
      <alignment horizontal="right"/>
    </xf>
    <xf numFmtId="0" fontId="37" fillId="8" borderId="7" xfId="3" applyFont="1" applyFill="1" applyBorder="1" applyAlignment="1">
      <alignment horizontal="left"/>
    </xf>
    <xf numFmtId="170" fontId="37" fillId="2" borderId="7" xfId="4" applyNumberFormat="1" applyFont="1" applyFill="1" applyBorder="1" applyAlignment="1">
      <alignment horizontal="right"/>
    </xf>
    <xf numFmtId="170" fontId="37" fillId="8" borderId="8" xfId="4" applyNumberFormat="1" applyFont="1" applyFill="1" applyBorder="1" applyAlignment="1">
      <alignment horizontal="right"/>
    </xf>
    <xf numFmtId="0" fontId="7" fillId="2" borderId="4" xfId="3" applyFont="1" applyFill="1" applyBorder="1" applyAlignment="1">
      <alignment horizontal="left"/>
    </xf>
    <xf numFmtId="0" fontId="7" fillId="2" borderId="1" xfId="3" applyFont="1" applyFill="1" applyBorder="1" applyAlignment="1">
      <alignment horizontal="left"/>
    </xf>
    <xf numFmtId="0" fontId="7" fillId="2" borderId="0" xfId="3" applyFont="1" applyFill="1" applyAlignment="1">
      <alignment horizontal="left"/>
    </xf>
    <xf numFmtId="0" fontId="7" fillId="2" borderId="1" xfId="3" applyFont="1" applyFill="1" applyBorder="1"/>
    <xf numFmtId="170" fontId="37" fillId="0" borderId="1" xfId="4" applyNumberFormat="1" applyFont="1" applyBorder="1"/>
    <xf numFmtId="170" fontId="37" fillId="0" borderId="15" xfId="4" applyNumberFormat="1" applyFont="1" applyBorder="1"/>
    <xf numFmtId="0" fontId="7" fillId="2" borderId="37" xfId="3" applyFont="1" applyFill="1" applyBorder="1"/>
    <xf numFmtId="0" fontId="22" fillId="8" borderId="0" xfId="5" applyFont="1" applyFill="1" applyAlignment="1" applyProtection="1">
      <alignment vertical="center"/>
    </xf>
    <xf numFmtId="0" fontId="38" fillId="2" borderId="0" xfId="3" applyFont="1" applyFill="1" applyAlignment="1">
      <alignment horizontal="left" vertical="top"/>
    </xf>
    <xf numFmtId="0" fontId="20" fillId="8" borderId="0" xfId="5" applyFill="1" applyAlignment="1" applyProtection="1">
      <alignment vertical="center"/>
    </xf>
    <xf numFmtId="0" fontId="13" fillId="2" borderId="10" xfId="3" applyFont="1" applyFill="1" applyBorder="1"/>
    <xf numFmtId="43" fontId="7" fillId="2" borderId="26" xfId="3" applyNumberFormat="1" applyFont="1" applyFill="1" applyBorder="1"/>
    <xf numFmtId="43" fontId="7" fillId="0" borderId="27" xfId="3" applyNumberFormat="1" applyFont="1" applyBorder="1"/>
    <xf numFmtId="43" fontId="37" fillId="2" borderId="1" xfId="3" applyNumberFormat="1" applyFont="1" applyFill="1" applyBorder="1"/>
    <xf numFmtId="43" fontId="7" fillId="2" borderId="1" xfId="3" applyNumberFormat="1" applyFont="1" applyFill="1" applyBorder="1"/>
    <xf numFmtId="1" fontId="7" fillId="2" borderId="26" xfId="4" quotePrefix="1" applyNumberFormat="1" applyFont="1" applyFill="1" applyBorder="1" applyAlignment="1">
      <alignment horizontal="right"/>
    </xf>
    <xf numFmtId="43" fontId="37" fillId="0" borderId="15" xfId="3" applyNumberFormat="1" applyFont="1" applyBorder="1"/>
    <xf numFmtId="43" fontId="37" fillId="2" borderId="7" xfId="3" applyNumberFormat="1" applyFont="1" applyFill="1" applyBorder="1"/>
    <xf numFmtId="43" fontId="37" fillId="0" borderId="8" xfId="3" applyNumberFormat="1" applyFont="1" applyBorder="1"/>
    <xf numFmtId="0" fontId="39" fillId="0" borderId="0" xfId="3" applyFont="1" applyAlignment="1">
      <alignment wrapText="1"/>
    </xf>
    <xf numFmtId="0" fontId="13" fillId="2" borderId="0" xfId="3" applyFont="1" applyFill="1"/>
    <xf numFmtId="0" fontId="13" fillId="10" borderId="28" xfId="3" applyFont="1" applyFill="1" applyBorder="1"/>
    <xf numFmtId="0" fontId="13" fillId="10" borderId="5" xfId="3" applyFont="1" applyFill="1" applyBorder="1"/>
    <xf numFmtId="0" fontId="13" fillId="2" borderId="42" xfId="3" applyFont="1" applyFill="1" applyBorder="1" applyAlignment="1">
      <alignment horizontal="center"/>
    </xf>
    <xf numFmtId="0" fontId="13" fillId="14" borderId="14" xfId="3" applyFont="1" applyFill="1" applyBorder="1" applyAlignment="1">
      <alignment horizontal="center" wrapText="1"/>
    </xf>
    <xf numFmtId="0" fontId="13" fillId="14" borderId="66" xfId="3" applyFont="1" applyFill="1" applyBorder="1" applyAlignment="1">
      <alignment horizontal="center"/>
    </xf>
    <xf numFmtId="0" fontId="13" fillId="2" borderId="16" xfId="3" applyFont="1" applyFill="1" applyBorder="1" applyAlignment="1">
      <alignment horizontal="center" vertical="center" wrapText="1"/>
    </xf>
    <xf numFmtId="0" fontId="13" fillId="14" borderId="30" xfId="3" applyFont="1" applyFill="1" applyBorder="1" applyAlignment="1">
      <alignment horizontal="center" wrapText="1"/>
    </xf>
    <xf numFmtId="0" fontId="13" fillId="14" borderId="48" xfId="3" applyFont="1" applyFill="1" applyBorder="1" applyAlignment="1">
      <alignment horizontal="center" wrapText="1"/>
    </xf>
    <xf numFmtId="0" fontId="13" fillId="2" borderId="31" xfId="3" applyFont="1" applyFill="1" applyBorder="1" applyAlignment="1">
      <alignment horizontal="center" vertical="center" wrapText="1"/>
    </xf>
    <xf numFmtId="165" fontId="37" fillId="2" borderId="3" xfId="4" applyNumberFormat="1" applyFont="1" applyFill="1" applyBorder="1"/>
    <xf numFmtId="166" fontId="37" fillId="0" borderId="4" xfId="4" applyNumberFormat="1" applyFont="1" applyFill="1" applyBorder="1"/>
    <xf numFmtId="166" fontId="37" fillId="0" borderId="43" xfId="4" applyNumberFormat="1" applyFont="1" applyFill="1" applyBorder="1"/>
    <xf numFmtId="165" fontId="37" fillId="0" borderId="3" xfId="4" applyNumberFormat="1" applyFont="1" applyFill="1" applyBorder="1"/>
    <xf numFmtId="166" fontId="37" fillId="0" borderId="5" xfId="4" applyNumberFormat="1" applyFont="1" applyFill="1" applyBorder="1"/>
    <xf numFmtId="165" fontId="37" fillId="2" borderId="18" xfId="4" applyNumberFormat="1" applyFont="1" applyFill="1" applyBorder="1"/>
    <xf numFmtId="166" fontId="37" fillId="0" borderId="1" xfId="4" applyNumberFormat="1" applyFont="1" applyFill="1" applyBorder="1"/>
    <xf numFmtId="166" fontId="37" fillId="0" borderId="10" xfId="4" applyNumberFormat="1" applyFont="1" applyFill="1" applyBorder="1"/>
    <xf numFmtId="165" fontId="37" fillId="0" borderId="18" xfId="4" applyNumberFormat="1" applyFont="1" applyFill="1" applyBorder="1"/>
    <xf numFmtId="166" fontId="37" fillId="0" borderId="15" xfId="4" applyNumberFormat="1" applyFont="1" applyFill="1" applyBorder="1"/>
    <xf numFmtId="0" fontId="7" fillId="8" borderId="67" xfId="3" applyFont="1" applyFill="1" applyBorder="1"/>
    <xf numFmtId="165" fontId="37" fillId="2" borderId="6" xfId="4" applyNumberFormat="1" applyFont="1" applyFill="1" applyBorder="1"/>
    <xf numFmtId="166" fontId="37" fillId="0" borderId="7" xfId="4" applyNumberFormat="1" applyFont="1" applyFill="1" applyBorder="1"/>
    <xf numFmtId="166" fontId="37" fillId="0" borderId="52" xfId="4" applyNumberFormat="1" applyFont="1" applyFill="1" applyBorder="1"/>
    <xf numFmtId="165" fontId="37" fillId="0" borderId="6" xfId="4" applyNumberFormat="1" applyFont="1" applyFill="1" applyBorder="1"/>
    <xf numFmtId="166" fontId="37" fillId="0" borderId="8" xfId="4" applyNumberFormat="1" applyFont="1" applyFill="1" applyBorder="1"/>
    <xf numFmtId="0" fontId="10" fillId="0" borderId="53" xfId="3" applyFont="1" applyBorder="1" applyAlignment="1">
      <alignment horizontal="left" vertical="top"/>
    </xf>
    <xf numFmtId="0" fontId="10" fillId="2" borderId="53" xfId="3" applyFont="1" applyFill="1" applyBorder="1" applyAlignment="1">
      <alignment horizontal="left" vertical="top" wrapText="1"/>
    </xf>
    <xf numFmtId="0" fontId="22" fillId="0" borderId="0" xfId="5" applyFont="1" applyFill="1" applyBorder="1" applyAlignment="1" applyProtection="1">
      <alignment horizontal="left" vertical="top"/>
    </xf>
    <xf numFmtId="169" fontId="38" fillId="8" borderId="0" xfId="3" applyNumberFormat="1" applyFont="1" applyFill="1"/>
    <xf numFmtId="169" fontId="10" fillId="8" borderId="0" xfId="3" applyNumberFormat="1" applyFont="1" applyFill="1"/>
    <xf numFmtId="0" fontId="22" fillId="8" borderId="0" xfId="5" applyFont="1" applyFill="1" applyBorder="1" applyAlignment="1" applyProtection="1">
      <alignment horizontal="left" vertical="top"/>
    </xf>
    <xf numFmtId="0" fontId="28" fillId="2" borderId="0" xfId="3" applyFont="1" applyFill="1"/>
    <xf numFmtId="0" fontId="15" fillId="2" borderId="10" xfId="3" applyFont="1" applyFill="1" applyBorder="1"/>
    <xf numFmtId="177" fontId="37" fillId="0" borderId="4" xfId="3" applyNumberFormat="1" applyFont="1" applyBorder="1"/>
    <xf numFmtId="177" fontId="7" fillId="2" borderId="4" xfId="3" applyNumberFormat="1" applyFont="1" applyFill="1" applyBorder="1"/>
    <xf numFmtId="177" fontId="37" fillId="0" borderId="1" xfId="3" applyNumberFormat="1" applyFont="1" applyBorder="1"/>
    <xf numFmtId="177" fontId="37" fillId="2" borderId="1" xfId="3" applyNumberFormat="1" applyFont="1" applyFill="1" applyBorder="1"/>
    <xf numFmtId="177" fontId="37" fillId="0" borderId="7" xfId="3" applyNumberFormat="1" applyFont="1" applyBorder="1"/>
    <xf numFmtId="177" fontId="37" fillId="2" borderId="7" xfId="3" applyNumberFormat="1" applyFont="1" applyFill="1" applyBorder="1"/>
    <xf numFmtId="175" fontId="37" fillId="2" borderId="4" xfId="3" applyNumberFormat="1" applyFont="1" applyFill="1" applyBorder="1"/>
    <xf numFmtId="175" fontId="37" fillId="0" borderId="4" xfId="3" applyNumberFormat="1" applyFont="1" applyBorder="1"/>
    <xf numFmtId="175" fontId="37" fillId="2" borderId="1" xfId="3" applyNumberFormat="1" applyFont="1" applyFill="1" applyBorder="1"/>
    <xf numFmtId="175" fontId="37" fillId="0" borderId="1" xfId="3" applyNumberFormat="1" applyFont="1" applyBorder="1"/>
    <xf numFmtId="0" fontId="7" fillId="2" borderId="7" xfId="4" applyNumberFormat="1" applyFont="1" applyFill="1" applyBorder="1"/>
    <xf numFmtId="175" fontId="37" fillId="0" borderId="7" xfId="3" applyNumberFormat="1" applyFont="1" applyBorder="1"/>
    <xf numFmtId="2" fontId="13" fillId="2" borderId="23" xfId="6" applyNumberFormat="1" applyFont="1" applyFill="1" applyBorder="1" applyAlignment="1">
      <alignment horizontal="center" vertical="center" wrapText="1"/>
    </xf>
    <xf numFmtId="0" fontId="12" fillId="0" borderId="0" xfId="3" applyFont="1"/>
    <xf numFmtId="43" fontId="7" fillId="2" borderId="4" xfId="4" applyFont="1" applyFill="1" applyBorder="1" applyAlignment="1">
      <alignment horizontal="right"/>
    </xf>
    <xf numFmtId="43" fontId="7" fillId="2" borderId="1" xfId="4" applyFont="1" applyFill="1" applyBorder="1" applyAlignment="1">
      <alignment horizontal="right"/>
    </xf>
    <xf numFmtId="0" fontId="7" fillId="0" borderId="1" xfId="4" quotePrefix="1" applyNumberFormat="1" applyFont="1" applyBorder="1" applyAlignment="1">
      <alignment horizontal="right"/>
    </xf>
    <xf numFmtId="43" fontId="7" fillId="2" borderId="7" xfId="4" applyFont="1" applyFill="1" applyBorder="1" applyAlignment="1">
      <alignment horizontal="right"/>
    </xf>
    <xf numFmtId="0" fontId="15" fillId="16" borderId="9" xfId="3" applyFont="1" applyFill="1" applyBorder="1" applyAlignment="1">
      <alignment horizontal="left"/>
    </xf>
    <xf numFmtId="0" fontId="15" fillId="2" borderId="10" xfId="3" applyFont="1" applyFill="1" applyBorder="1" applyAlignment="1">
      <alignment horizontal="left" wrapText="1"/>
    </xf>
    <xf numFmtId="166" fontId="37" fillId="2" borderId="4" xfId="4" applyNumberFormat="1" applyFont="1" applyFill="1" applyBorder="1"/>
    <xf numFmtId="166" fontId="37" fillId="2" borderId="1" xfId="4" applyNumberFormat="1" applyFont="1" applyFill="1" applyBorder="1"/>
    <xf numFmtId="166" fontId="37" fillId="2" borderId="7" xfId="4" applyNumberFormat="1" applyFont="1" applyFill="1" applyBorder="1"/>
    <xf numFmtId="166" fontId="7" fillId="2" borderId="34" xfId="4" applyNumberFormat="1" applyFont="1" applyFill="1" applyBorder="1"/>
    <xf numFmtId="170" fontId="7" fillId="2" borderId="34" xfId="4" applyNumberFormat="1" applyFont="1" applyFill="1" applyBorder="1"/>
    <xf numFmtId="166" fontId="7" fillId="2" borderId="1" xfId="4" applyNumberFormat="1" applyFont="1" applyFill="1" applyBorder="1"/>
    <xf numFmtId="166" fontId="37" fillId="0" borderId="2" xfId="4" applyNumberFormat="1" applyFont="1" applyFill="1" applyBorder="1"/>
    <xf numFmtId="170" fontId="37" fillId="2" borderId="2" xfId="4" applyNumberFormat="1" applyFont="1" applyFill="1" applyBorder="1"/>
    <xf numFmtId="170" fontId="37" fillId="0" borderId="2" xfId="4" applyNumberFormat="1" applyFont="1" applyFill="1" applyBorder="1"/>
    <xf numFmtId="166" fontId="25" fillId="8" borderId="0" xfId="3" applyNumberFormat="1" applyFont="1" applyFill="1"/>
    <xf numFmtId="170" fontId="37" fillId="2" borderId="11" xfId="4" applyNumberFormat="1" applyFont="1" applyFill="1" applyBorder="1"/>
    <xf numFmtId="170" fontId="37" fillId="0" borderId="1" xfId="4" applyNumberFormat="1" applyFont="1" applyFill="1" applyBorder="1"/>
    <xf numFmtId="166" fontId="7" fillId="0" borderId="26" xfId="4" applyNumberFormat="1" applyFont="1" applyFill="1" applyBorder="1"/>
    <xf numFmtId="170" fontId="7" fillId="2" borderId="37" xfId="4" applyNumberFormat="1" applyFont="1" applyFill="1" applyBorder="1"/>
    <xf numFmtId="0" fontId="12" fillId="2" borderId="0" xfId="3" applyFont="1" applyFill="1"/>
    <xf numFmtId="0" fontId="13" fillId="2" borderId="60" xfId="3" applyFont="1" applyFill="1" applyBorder="1" applyAlignment="1">
      <alignment horizontal="center" vertical="top" wrapText="1"/>
    </xf>
    <xf numFmtId="0" fontId="7" fillId="2" borderId="62" xfId="3" applyFont="1" applyFill="1" applyBorder="1" applyAlignment="1">
      <alignment horizontal="left"/>
    </xf>
    <xf numFmtId="0" fontId="7" fillId="2" borderId="64" xfId="3" applyFont="1" applyFill="1" applyBorder="1" applyAlignment="1">
      <alignment horizontal="left"/>
    </xf>
    <xf numFmtId="0" fontId="12" fillId="0" borderId="0" xfId="3" applyFont="1" applyAlignment="1">
      <alignment horizontal="center" vertical="center"/>
    </xf>
    <xf numFmtId="0" fontId="40" fillId="8" borderId="0" xfId="3" applyFont="1" applyFill="1" applyAlignment="1">
      <alignment vertical="center"/>
    </xf>
    <xf numFmtId="0" fontId="37" fillId="8" borderId="0" xfId="3" applyFont="1" applyFill="1" applyAlignment="1">
      <alignment horizontal="left" wrapText="1"/>
    </xf>
    <xf numFmtId="164" fontId="37" fillId="8" borderId="5" xfId="3" applyNumberFormat="1" applyFont="1" applyFill="1" applyBorder="1" applyAlignment="1">
      <alignment horizontal="center" vertical="center"/>
    </xf>
    <xf numFmtId="164" fontId="37" fillId="8" borderId="8" xfId="3" applyNumberFormat="1" applyFont="1" applyFill="1" applyBorder="1" applyAlignment="1">
      <alignment horizontal="center" vertical="center"/>
    </xf>
    <xf numFmtId="165" fontId="10" fillId="8" borderId="0" xfId="3" applyNumberFormat="1" applyFont="1" applyFill="1"/>
    <xf numFmtId="178" fontId="7" fillId="8" borderId="0" xfId="3" applyNumberFormat="1" applyFont="1" applyFill="1"/>
    <xf numFmtId="0" fontId="22" fillId="0" borderId="0" xfId="5" applyFont="1" applyFill="1" applyAlignment="1" applyProtection="1"/>
    <xf numFmtId="170" fontId="10" fillId="0" borderId="0" xfId="3" applyNumberFormat="1" applyFont="1"/>
    <xf numFmtId="169" fontId="10" fillId="0" borderId="0" xfId="3" applyNumberFormat="1" applyFont="1"/>
    <xf numFmtId="10" fontId="10" fillId="0" borderId="0" xfId="7" applyNumberFormat="1" applyFont="1" applyFill="1"/>
    <xf numFmtId="0" fontId="10" fillId="0" borderId="0" xfId="3" applyFont="1" applyAlignment="1">
      <alignment horizontal="left"/>
    </xf>
    <xf numFmtId="0" fontId="13" fillId="10" borderId="22" xfId="3" applyFont="1" applyFill="1" applyBorder="1" applyAlignment="1">
      <alignment horizontal="center" vertical="center"/>
    </xf>
    <xf numFmtId="0" fontId="13" fillId="10" borderId="23" xfId="3" applyFont="1" applyFill="1" applyBorder="1" applyAlignment="1">
      <alignment horizontal="center" vertical="center" wrapText="1"/>
    </xf>
    <xf numFmtId="0" fontId="13" fillId="10" borderId="24" xfId="3" applyFont="1" applyFill="1" applyBorder="1" applyAlignment="1">
      <alignment horizontal="center" vertical="center" wrapText="1"/>
    </xf>
    <xf numFmtId="0" fontId="7" fillId="8" borderId="27" xfId="3" applyFont="1" applyFill="1" applyBorder="1" applyAlignment="1">
      <alignment horizontal="center" vertical="center"/>
    </xf>
    <xf numFmtId="0" fontId="7" fillId="0" borderId="15" xfId="3" applyFont="1" applyBorder="1" applyAlignment="1">
      <alignment horizontal="center" vertical="center"/>
    </xf>
    <xf numFmtId="0" fontId="7" fillId="8" borderId="15" xfId="3" applyFont="1" applyFill="1" applyBorder="1" applyAlignment="1">
      <alignment horizontal="center" vertical="center"/>
    </xf>
    <xf numFmtId="169" fontId="7" fillId="8" borderId="0" xfId="4" applyNumberFormat="1" applyFont="1" applyFill="1"/>
    <xf numFmtId="0" fontId="7" fillId="8" borderId="8" xfId="3" applyFont="1" applyFill="1" applyBorder="1" applyAlignment="1">
      <alignment horizontal="center" vertical="center"/>
    </xf>
    <xf numFmtId="0" fontId="7" fillId="0" borderId="0" xfId="3" applyFont="1" applyAlignment="1">
      <alignment vertical="center"/>
    </xf>
    <xf numFmtId="0" fontId="14" fillId="0" borderId="0" xfId="3" applyFont="1" applyAlignment="1">
      <alignment vertical="center"/>
    </xf>
    <xf numFmtId="0" fontId="7" fillId="0" borderId="0" xfId="3" applyFont="1"/>
    <xf numFmtId="0" fontId="10" fillId="0" borderId="0" xfId="3" applyFont="1" applyAlignment="1">
      <alignment horizontal="left" vertical="top"/>
    </xf>
    <xf numFmtId="0" fontId="7" fillId="0" borderId="4" xfId="3" applyFont="1" applyBorder="1" applyAlignment="1">
      <alignment horizontal="left"/>
    </xf>
    <xf numFmtId="0" fontId="7" fillId="0" borderId="26" xfId="3" applyFont="1" applyBorder="1" applyAlignment="1">
      <alignment horizontal="left"/>
    </xf>
    <xf numFmtId="0" fontId="7" fillId="0" borderId="1" xfId="3" applyFont="1" applyBorder="1" applyAlignment="1">
      <alignment horizontal="left"/>
    </xf>
    <xf numFmtId="0" fontId="7" fillId="0" borderId="1" xfId="3" quotePrefix="1" applyFont="1" applyBorder="1" applyAlignment="1">
      <alignment horizontal="left"/>
    </xf>
    <xf numFmtId="170" fontId="37" fillId="0" borderId="29" xfId="4" applyNumberFormat="1" applyFont="1" applyFill="1" applyBorder="1"/>
    <xf numFmtId="170" fontId="7" fillId="0" borderId="4" xfId="4" applyNumberFormat="1" applyFont="1" applyFill="1" applyBorder="1" applyAlignment="1">
      <alignment horizontal="right"/>
    </xf>
    <xf numFmtId="170" fontId="7" fillId="0" borderId="5" xfId="4" applyNumberFormat="1" applyFont="1" applyFill="1" applyBorder="1" applyAlignment="1">
      <alignment horizontal="right"/>
    </xf>
    <xf numFmtId="0" fontId="7" fillId="0" borderId="1" xfId="4" quotePrefix="1" applyNumberFormat="1" applyFont="1" applyBorder="1" applyAlignment="1">
      <alignment horizontal="right" vertical="center"/>
    </xf>
    <xf numFmtId="0" fontId="7" fillId="0" borderId="15" xfId="4" quotePrefix="1" applyNumberFormat="1" applyFont="1" applyBorder="1" applyAlignment="1">
      <alignment horizontal="right" vertical="center"/>
    </xf>
    <xf numFmtId="0" fontId="7" fillId="0" borderId="7" xfId="3" applyFont="1" applyBorder="1" applyAlignment="1">
      <alignment horizontal="left"/>
    </xf>
    <xf numFmtId="170" fontId="7" fillId="0" borderId="7" xfId="4" applyNumberFormat="1" applyFont="1" applyFill="1" applyBorder="1" applyAlignment="1">
      <alignment horizontal="right"/>
    </xf>
    <xf numFmtId="170" fontId="7" fillId="0" borderId="8" xfId="4" applyNumberFormat="1" applyFont="1" applyFill="1" applyBorder="1" applyAlignment="1">
      <alignment horizontal="right"/>
    </xf>
    <xf numFmtId="170" fontId="37" fillId="0" borderId="15" xfId="4" applyNumberFormat="1" applyFont="1" applyFill="1" applyBorder="1"/>
    <xf numFmtId="170" fontId="37" fillId="0" borderId="7" xfId="4" applyNumberFormat="1" applyFont="1" applyFill="1" applyBorder="1"/>
    <xf numFmtId="170" fontId="37" fillId="0" borderId="8" xfId="4" applyNumberFormat="1" applyFont="1" applyFill="1" applyBorder="1"/>
    <xf numFmtId="0" fontId="10" fillId="0" borderId="0" xfId="3" applyFont="1" applyAlignment="1">
      <alignment vertical="center"/>
    </xf>
    <xf numFmtId="0" fontId="22" fillId="0" borderId="0" xfId="5" applyFont="1" applyFill="1" applyAlignment="1" applyProtection="1">
      <alignment vertical="center"/>
    </xf>
    <xf numFmtId="0" fontId="38" fillId="0" borderId="0" xfId="3" applyFont="1" applyAlignment="1">
      <alignment horizontal="left" vertical="top"/>
    </xf>
    <xf numFmtId="0" fontId="7" fillId="8" borderId="61" xfId="3" applyFont="1" applyFill="1" applyBorder="1"/>
    <xf numFmtId="43" fontId="37" fillId="0" borderId="4" xfId="3" applyNumberFormat="1" applyFont="1" applyBorder="1"/>
    <xf numFmtId="43" fontId="37" fillId="0" borderId="5" xfId="3" applyNumberFormat="1" applyFont="1" applyBorder="1"/>
    <xf numFmtId="43" fontId="37" fillId="0" borderId="1" xfId="3" applyNumberFormat="1" applyFont="1" applyBorder="1"/>
    <xf numFmtId="43" fontId="7" fillId="0" borderId="63" xfId="3" applyNumberFormat="1" applyFont="1" applyBorder="1"/>
    <xf numFmtId="43" fontId="37" fillId="0" borderId="27" xfId="3" applyNumberFormat="1" applyFont="1" applyBorder="1"/>
    <xf numFmtId="0" fontId="13" fillId="10" borderId="13" xfId="3" applyFont="1" applyFill="1" applyBorder="1"/>
    <xf numFmtId="0" fontId="13" fillId="10" borderId="42" xfId="3" applyFont="1" applyFill="1" applyBorder="1" applyAlignment="1">
      <alignment horizontal="centerContinuous" vertical="distributed"/>
    </xf>
    <xf numFmtId="0" fontId="13" fillId="10" borderId="43" xfId="3" applyFont="1" applyFill="1" applyBorder="1" applyAlignment="1">
      <alignment horizontal="centerContinuous" vertical="distributed"/>
    </xf>
    <xf numFmtId="0" fontId="13" fillId="10" borderId="44" xfId="3" applyFont="1" applyFill="1" applyBorder="1" applyAlignment="1">
      <alignment horizontal="centerContinuous" vertical="distributed"/>
    </xf>
    <xf numFmtId="0" fontId="13" fillId="14" borderId="14" xfId="3" applyFont="1" applyFill="1" applyBorder="1" applyAlignment="1">
      <alignment horizontal="center"/>
    </xf>
    <xf numFmtId="0" fontId="38" fillId="0" borderId="53" xfId="3" applyFont="1" applyBorder="1" applyAlignment="1">
      <alignment horizontal="left" vertical="top" wrapText="1"/>
    </xf>
    <xf numFmtId="166" fontId="7" fillId="0" borderId="7" xfId="4" applyNumberFormat="1" applyFont="1" applyFill="1" applyBorder="1" applyAlignment="1">
      <alignment vertical="center"/>
    </xf>
    <xf numFmtId="166" fontId="7" fillId="0" borderId="8" xfId="4" applyNumberFormat="1" applyFont="1" applyFill="1" applyBorder="1" applyAlignment="1">
      <alignment vertical="center"/>
    </xf>
    <xf numFmtId="166" fontId="12" fillId="0" borderId="0" xfId="3" applyNumberFormat="1" applyFont="1"/>
    <xf numFmtId="177" fontId="41" fillId="0" borderId="4" xfId="3" applyNumberFormat="1" applyFont="1" applyBorder="1" applyAlignment="1">
      <alignment vertical="center"/>
    </xf>
    <xf numFmtId="0" fontId="7" fillId="8" borderId="5" xfId="3" applyFont="1" applyFill="1" applyBorder="1" applyAlignment="1">
      <alignment vertical="center"/>
    </xf>
    <xf numFmtId="177" fontId="41" fillId="0" borderId="1" xfId="3" applyNumberFormat="1" applyFont="1" applyBorder="1" applyAlignment="1">
      <alignment vertical="center"/>
    </xf>
    <xf numFmtId="0" fontId="7" fillId="8" borderId="27" xfId="3" applyFont="1" applyFill="1" applyBorder="1" applyAlignment="1">
      <alignment vertical="center"/>
    </xf>
    <xf numFmtId="177" fontId="41" fillId="0" borderId="7" xfId="3" applyNumberFormat="1" applyFont="1" applyBorder="1" applyAlignment="1">
      <alignment vertical="center"/>
    </xf>
    <xf numFmtId="0" fontId="7" fillId="8" borderId="8" xfId="3" applyFont="1" applyFill="1" applyBorder="1" applyAlignment="1">
      <alignment vertical="center"/>
    </xf>
    <xf numFmtId="177" fontId="37" fillId="0" borderId="4" xfId="3" applyNumberFormat="1" applyFont="1" applyBorder="1" applyAlignment="1">
      <alignment vertical="center"/>
    </xf>
    <xf numFmtId="175" fontId="37" fillId="0" borderId="4" xfId="3" applyNumberFormat="1" applyFont="1" applyBorder="1" applyAlignment="1">
      <alignment vertical="center"/>
    </xf>
    <xf numFmtId="175" fontId="7" fillId="0" borderId="4" xfId="3" applyNumberFormat="1" applyFont="1" applyBorder="1" applyAlignment="1">
      <alignment vertical="center"/>
    </xf>
    <xf numFmtId="177" fontId="37" fillId="0" borderId="1" xfId="3" applyNumberFormat="1" applyFont="1" applyBorder="1" applyAlignment="1">
      <alignment vertical="center"/>
    </xf>
    <xf numFmtId="175" fontId="37" fillId="0" borderId="1" xfId="3" applyNumberFormat="1" applyFont="1" applyBorder="1" applyAlignment="1">
      <alignment vertical="center"/>
    </xf>
    <xf numFmtId="175" fontId="7" fillId="0" borderId="1" xfId="3" applyNumberFormat="1" applyFont="1" applyBorder="1" applyAlignment="1">
      <alignment vertical="center"/>
    </xf>
    <xf numFmtId="0" fontId="7" fillId="8" borderId="15" xfId="3" applyFont="1" applyFill="1" applyBorder="1" applyAlignment="1">
      <alignment vertical="center"/>
    </xf>
    <xf numFmtId="177" fontId="37" fillId="0" borderId="7" xfId="3" applyNumberFormat="1" applyFont="1" applyBorder="1" applyAlignment="1">
      <alignment vertical="center"/>
    </xf>
    <xf numFmtId="0" fontId="7" fillId="0" borderId="7" xfId="4" quotePrefix="1" applyNumberFormat="1" applyFont="1" applyBorder="1" applyAlignment="1">
      <alignment horizontal="right" vertical="center"/>
    </xf>
    <xf numFmtId="175" fontId="37" fillId="0" borderId="7" xfId="3" applyNumberFormat="1" applyFont="1" applyBorder="1" applyAlignment="1">
      <alignment vertical="center"/>
    </xf>
    <xf numFmtId="43" fontId="44" fillId="0" borderId="1" xfId="4" applyFont="1" applyFill="1" applyBorder="1" applyAlignment="1">
      <alignment horizontal="right"/>
    </xf>
    <xf numFmtId="43" fontId="44" fillId="0" borderId="1" xfId="4" applyFont="1" applyBorder="1" applyAlignment="1">
      <alignment horizontal="right"/>
    </xf>
    <xf numFmtId="43" fontId="37" fillId="0" borderId="1" xfId="4" applyFont="1" applyBorder="1" applyAlignment="1">
      <alignment horizontal="right"/>
    </xf>
    <xf numFmtId="43" fontId="37" fillId="0" borderId="1" xfId="4" applyFont="1" applyFill="1" applyBorder="1" applyAlignment="1">
      <alignment horizontal="right"/>
    </xf>
    <xf numFmtId="2" fontId="37" fillId="0" borderId="1" xfId="3" applyNumberFormat="1" applyFont="1" applyBorder="1" applyAlignment="1">
      <alignment horizontal="right"/>
    </xf>
    <xf numFmtId="166" fontId="37" fillId="0" borderId="1" xfId="4" quotePrefix="1" applyNumberFormat="1" applyFont="1" applyBorder="1" applyAlignment="1">
      <alignment horizontal="right"/>
    </xf>
    <xf numFmtId="0" fontId="37" fillId="0" borderId="1" xfId="3" applyFont="1" applyBorder="1" applyAlignment="1">
      <alignment horizontal="right"/>
    </xf>
    <xf numFmtId="0" fontId="37" fillId="0" borderId="15" xfId="3" applyFont="1" applyBorder="1" applyAlignment="1">
      <alignment horizontal="right"/>
    </xf>
    <xf numFmtId="43" fontId="44" fillId="0" borderId="7" xfId="4" applyFont="1" applyFill="1" applyBorder="1" applyAlignment="1">
      <alignment horizontal="right"/>
    </xf>
    <xf numFmtId="43" fontId="44" fillId="0" borderId="7" xfId="4" applyFont="1" applyBorder="1" applyAlignment="1">
      <alignment horizontal="right"/>
    </xf>
    <xf numFmtId="0" fontId="7" fillId="0" borderId="0" xfId="3" applyFont="1" applyAlignment="1">
      <alignment horizontal="center" vertical="center" wrapText="1"/>
    </xf>
    <xf numFmtId="0" fontId="7" fillId="0" borderId="3" xfId="3" applyFont="1" applyBorder="1" applyAlignment="1">
      <alignment vertical="center"/>
    </xf>
    <xf numFmtId="166" fontId="41" fillId="0" borderId="4" xfId="4" applyNumberFormat="1" applyFont="1" applyFill="1" applyBorder="1" applyAlignment="1">
      <alignment vertical="center"/>
    </xf>
    <xf numFmtId="0" fontId="7" fillId="0" borderId="5" xfId="3" applyFont="1" applyBorder="1" applyAlignment="1">
      <alignment vertical="center"/>
    </xf>
    <xf numFmtId="179" fontId="12" fillId="8" borderId="0" xfId="3" applyNumberFormat="1" applyFont="1" applyFill="1"/>
    <xf numFmtId="166" fontId="41" fillId="0" borderId="1" xfId="4" applyNumberFormat="1" applyFont="1" applyFill="1" applyBorder="1" applyAlignment="1">
      <alignment vertical="center"/>
    </xf>
    <xf numFmtId="0" fontId="7" fillId="0" borderId="15" xfId="3" applyFont="1" applyBorder="1" applyAlignment="1">
      <alignment vertical="center"/>
    </xf>
    <xf numFmtId="0" fontId="7" fillId="0" borderId="6" xfId="3" applyFont="1" applyBorder="1" applyAlignment="1">
      <alignment vertical="center"/>
    </xf>
    <xf numFmtId="166" fontId="41" fillId="0" borderId="7" xfId="4" applyNumberFormat="1" applyFont="1" applyFill="1" applyBorder="1" applyAlignment="1">
      <alignment vertical="center"/>
    </xf>
    <xf numFmtId="0" fontId="7" fillId="0" borderId="8" xfId="3" applyFont="1" applyBorder="1" applyAlignment="1">
      <alignment vertical="center"/>
    </xf>
    <xf numFmtId="0" fontId="33" fillId="0" borderId="25" xfId="3" applyFont="1" applyBorder="1" applyAlignment="1">
      <alignment vertical="center"/>
    </xf>
    <xf numFmtId="166" fontId="7" fillId="2" borderId="34" xfId="4" applyNumberFormat="1" applyFont="1" applyFill="1" applyBorder="1" applyAlignment="1">
      <alignment vertical="center"/>
    </xf>
    <xf numFmtId="170" fontId="7" fillId="2" borderId="34" xfId="4" applyNumberFormat="1" applyFont="1" applyFill="1" applyBorder="1" applyAlignment="1">
      <alignment vertical="center"/>
    </xf>
    <xf numFmtId="0" fontId="7" fillId="0" borderId="27" xfId="3" applyFont="1" applyBorder="1" applyAlignment="1">
      <alignment vertical="center"/>
    </xf>
    <xf numFmtId="0" fontId="33" fillId="0" borderId="35" xfId="3" applyFont="1" applyBorder="1" applyAlignment="1">
      <alignment vertical="center"/>
    </xf>
    <xf numFmtId="166" fontId="7" fillId="2" borderId="1" xfId="4" applyNumberFormat="1" applyFont="1" applyFill="1" applyBorder="1" applyAlignment="1">
      <alignment vertical="center"/>
    </xf>
    <xf numFmtId="170" fontId="7" fillId="2" borderId="1" xfId="4" applyNumberFormat="1" applyFont="1" applyFill="1" applyBorder="1" applyAlignment="1">
      <alignment vertical="center"/>
    </xf>
    <xf numFmtId="0" fontId="33" fillId="0" borderId="58" xfId="3" applyFont="1" applyBorder="1" applyAlignment="1">
      <alignment vertical="center"/>
    </xf>
    <xf numFmtId="166" fontId="37" fillId="0" borderId="2" xfId="4" applyNumberFormat="1" applyFont="1" applyFill="1" applyBorder="1" applyAlignment="1">
      <alignment vertical="center"/>
    </xf>
    <xf numFmtId="170" fontId="37" fillId="0" borderId="2" xfId="4" applyNumberFormat="1" applyFont="1" applyFill="1" applyBorder="1" applyAlignment="1">
      <alignment vertical="center"/>
    </xf>
    <xf numFmtId="0" fontId="7" fillId="0" borderId="67" xfId="3" applyFont="1" applyBorder="1" applyAlignment="1">
      <alignment vertical="center"/>
    </xf>
    <xf numFmtId="166" fontId="37" fillId="0" borderId="7" xfId="4" applyNumberFormat="1" applyFont="1" applyFill="1" applyBorder="1" applyAlignment="1">
      <alignment vertical="center"/>
    </xf>
    <xf numFmtId="170" fontId="37" fillId="0" borderId="7" xfId="4" applyNumberFormat="1" applyFont="1" applyFill="1" applyBorder="1" applyAlignment="1">
      <alignment vertical="center"/>
    </xf>
    <xf numFmtId="0" fontId="7" fillId="0" borderId="35" xfId="3" applyFont="1" applyBorder="1" applyAlignment="1">
      <alignment vertical="center"/>
    </xf>
    <xf numFmtId="166" fontId="37" fillId="0" borderId="26" xfId="4" applyNumberFormat="1" applyFont="1" applyFill="1" applyBorder="1" applyAlignment="1">
      <alignment vertical="center"/>
    </xf>
    <xf numFmtId="166" fontId="41" fillId="0" borderId="26" xfId="4" applyNumberFormat="1" applyFont="1" applyFill="1" applyBorder="1" applyAlignment="1">
      <alignment vertical="center"/>
    </xf>
    <xf numFmtId="170" fontId="37" fillId="0" borderId="26" xfId="4" applyNumberFormat="1" applyFont="1" applyFill="1" applyBorder="1" applyAlignment="1">
      <alignment vertical="center"/>
    </xf>
    <xf numFmtId="166" fontId="7" fillId="0" borderId="26" xfId="4" applyNumberFormat="1" applyFont="1" applyFill="1" applyBorder="1" applyAlignment="1">
      <alignment vertical="center"/>
    </xf>
    <xf numFmtId="170" fontId="7" fillId="0" borderId="26" xfId="4" applyNumberFormat="1" applyFont="1" applyFill="1" applyBorder="1" applyAlignment="1">
      <alignment vertical="center"/>
    </xf>
    <xf numFmtId="170" fontId="7" fillId="0" borderId="1" xfId="4" applyNumberFormat="1" applyFont="1" applyFill="1" applyBorder="1" applyAlignment="1">
      <alignment vertical="center"/>
    </xf>
    <xf numFmtId="0" fontId="7" fillId="0" borderId="18" xfId="3" applyFont="1" applyBorder="1" applyAlignment="1">
      <alignment vertical="center" wrapText="1"/>
    </xf>
    <xf numFmtId="166" fontId="7" fillId="0" borderId="1" xfId="4" applyNumberFormat="1" applyFont="1" applyFill="1" applyBorder="1" applyAlignment="1">
      <alignment vertical="center"/>
    </xf>
    <xf numFmtId="0" fontId="7" fillId="0" borderId="6" xfId="3" applyFont="1" applyBorder="1" applyAlignment="1">
      <alignment vertical="center" wrapText="1"/>
    </xf>
    <xf numFmtId="170" fontId="7" fillId="0" borderId="37" xfId="4" applyNumberFormat="1" applyFont="1" applyFill="1" applyBorder="1" applyAlignment="1">
      <alignment vertical="center"/>
    </xf>
    <xf numFmtId="170" fontId="7" fillId="0" borderId="7" xfId="4" applyNumberFormat="1" applyFont="1" applyFill="1" applyBorder="1" applyAlignment="1">
      <alignment vertical="center"/>
    </xf>
    <xf numFmtId="0" fontId="13" fillId="14" borderId="28" xfId="3" applyFont="1" applyFill="1" applyBorder="1" applyAlignment="1">
      <alignment horizontal="center" vertical="center" wrapText="1"/>
    </xf>
    <xf numFmtId="0" fontId="13" fillId="14" borderId="13" xfId="3" applyFont="1" applyFill="1" applyBorder="1" applyAlignment="1">
      <alignment horizontal="center" vertical="center" wrapText="1"/>
    </xf>
    <xf numFmtId="0" fontId="7" fillId="8" borderId="3" xfId="3" applyFont="1" applyFill="1" applyBorder="1" applyAlignment="1">
      <alignment vertical="center"/>
    </xf>
    <xf numFmtId="0" fontId="7" fillId="8" borderId="4" xfId="3" applyFont="1" applyFill="1" applyBorder="1" applyAlignment="1">
      <alignment vertical="center"/>
    </xf>
    <xf numFmtId="164" fontId="7" fillId="0" borderId="5" xfId="4" applyNumberFormat="1" applyFont="1" applyFill="1" applyBorder="1" applyAlignment="1">
      <alignment vertical="center"/>
    </xf>
    <xf numFmtId="0" fontId="7" fillId="8" borderId="1" xfId="3" applyFont="1" applyFill="1" applyBorder="1" applyAlignment="1">
      <alignment vertical="center"/>
    </xf>
    <xf numFmtId="164" fontId="37" fillId="0" borderId="15" xfId="4" applyNumberFormat="1" applyFont="1" applyFill="1" applyBorder="1" applyAlignment="1">
      <alignment vertical="center"/>
    </xf>
    <xf numFmtId="0" fontId="7" fillId="8" borderId="7" xfId="3" applyFont="1" applyFill="1" applyBorder="1" applyAlignment="1">
      <alignment vertical="center"/>
    </xf>
    <xf numFmtId="164" fontId="37" fillId="0" borderId="8" xfId="4" applyNumberFormat="1" applyFont="1" applyFill="1" applyBorder="1" applyAlignment="1">
      <alignment horizontal="right" vertical="center"/>
    </xf>
    <xf numFmtId="176" fontId="37" fillId="0" borderId="61" xfId="4" applyNumberFormat="1" applyFont="1" applyFill="1" applyBorder="1" applyAlignment="1"/>
    <xf numFmtId="165" fontId="12" fillId="8" borderId="0" xfId="3" applyNumberFormat="1" applyFont="1" applyFill="1"/>
    <xf numFmtId="176" fontId="37" fillId="0" borderId="11" xfId="4" applyNumberFormat="1" applyFont="1" applyFill="1" applyBorder="1" applyAlignment="1"/>
    <xf numFmtId="176" fontId="44" fillId="0" borderId="11" xfId="4" applyNumberFormat="1" applyFont="1" applyFill="1" applyBorder="1" applyAlignment="1"/>
    <xf numFmtId="176" fontId="7" fillId="0" borderId="11" xfId="4" applyNumberFormat="1" applyFont="1" applyFill="1" applyBorder="1" applyAlignment="1"/>
    <xf numFmtId="0" fontId="37" fillId="2" borderId="9" xfId="3" applyFont="1" applyFill="1" applyBorder="1" applyAlignment="1">
      <alignment horizontal="left"/>
    </xf>
    <xf numFmtId="0" fontId="37" fillId="8" borderId="9" xfId="3" applyFont="1" applyFill="1" applyBorder="1" applyAlignment="1">
      <alignment horizontal="left"/>
    </xf>
    <xf numFmtId="0" fontId="37" fillId="8" borderId="18" xfId="3" applyFont="1" applyFill="1" applyBorder="1" applyAlignment="1">
      <alignment horizontal="left"/>
    </xf>
    <xf numFmtId="176" fontId="37" fillId="0" borderId="40" xfId="4" applyNumberFormat="1" applyFont="1" applyFill="1" applyBorder="1" applyAlignment="1"/>
    <xf numFmtId="0" fontId="46" fillId="2" borderId="0" xfId="0" applyFont="1" applyFill="1"/>
    <xf numFmtId="0" fontId="3"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xf numFmtId="0" fontId="3" fillId="2" borderId="1" xfId="0" applyFont="1" applyFill="1" applyBorder="1"/>
    <xf numFmtId="0" fontId="7" fillId="8" borderId="68" xfId="3" applyFont="1" applyFill="1" applyBorder="1"/>
    <xf numFmtId="0" fontId="7" fillId="8" borderId="63" xfId="3" applyFont="1" applyFill="1" applyBorder="1"/>
    <xf numFmtId="0" fontId="47" fillId="0" borderId="0" xfId="0" applyFont="1" applyAlignment="1">
      <alignment vertical="center" wrapText="1"/>
    </xf>
    <xf numFmtId="0" fontId="48" fillId="0" borderId="0" xfId="0" applyFont="1" applyAlignment="1">
      <alignment horizontal="left" vertical="center" wrapText="1" indent="1"/>
    </xf>
    <xf numFmtId="180" fontId="7" fillId="5" borderId="0" xfId="3" applyNumberFormat="1" applyFont="1" applyFill="1"/>
    <xf numFmtId="180" fontId="7" fillId="8" borderId="0" xfId="3" applyNumberFormat="1" applyFont="1" applyFill="1"/>
    <xf numFmtId="182" fontId="7" fillId="8" borderId="0" xfId="3" applyNumberFormat="1" applyFont="1" applyFill="1"/>
    <xf numFmtId="181" fontId="12" fillId="8" borderId="0" xfId="3" applyNumberFormat="1" applyFont="1" applyFill="1"/>
    <xf numFmtId="182" fontId="12" fillId="8" borderId="0" xfId="3" applyNumberFormat="1" applyFont="1" applyFill="1"/>
    <xf numFmtId="169" fontId="31" fillId="8" borderId="0" xfId="3" applyNumberFormat="1" applyFont="1" applyFill="1"/>
    <xf numFmtId="0" fontId="49" fillId="7" borderId="69" xfId="0" applyFont="1" applyFill="1" applyBorder="1" applyAlignment="1">
      <alignment horizontal="center" vertical="center"/>
    </xf>
    <xf numFmtId="0" fontId="50" fillId="7" borderId="69" xfId="0" applyFont="1" applyFill="1" applyBorder="1" applyAlignment="1">
      <alignment horizontal="center" vertical="center"/>
    </xf>
    <xf numFmtId="0" fontId="53" fillId="19" borderId="1" xfId="0" applyFont="1" applyFill="1" applyBorder="1"/>
    <xf numFmtId="0" fontId="53" fillId="19" borderId="1" xfId="0" applyFont="1" applyFill="1" applyBorder="1" applyAlignment="1">
      <alignment horizontal="center" vertical="center"/>
    </xf>
    <xf numFmtId="0" fontId="0" fillId="20" borderId="1" xfId="0" applyFill="1" applyBorder="1" applyAlignment="1">
      <alignment vertical="center"/>
    </xf>
    <xf numFmtId="0" fontId="0" fillId="20" borderId="1" xfId="0" applyFill="1" applyBorder="1" applyAlignment="1">
      <alignment horizontal="center" vertical="center"/>
    </xf>
    <xf numFmtId="0" fontId="0" fillId="20" borderId="1" xfId="0" applyFill="1" applyBorder="1" applyAlignment="1">
      <alignment horizontal="right" vertical="top"/>
    </xf>
    <xf numFmtId="0" fontId="4" fillId="21" borderId="1" xfId="0" applyFont="1" applyFill="1" applyBorder="1" applyAlignment="1">
      <alignment horizontal="center" vertical="center"/>
    </xf>
    <xf numFmtId="0" fontId="53" fillId="20" borderId="1" xfId="0" applyFont="1" applyFill="1" applyBorder="1"/>
    <xf numFmtId="0" fontId="57" fillId="21" borderId="69" xfId="0" applyFont="1" applyFill="1" applyBorder="1" applyAlignment="1">
      <alignment horizontal="center" vertical="center"/>
    </xf>
    <xf numFmtId="0" fontId="55" fillId="2" borderId="0" xfId="0" applyFont="1" applyFill="1"/>
    <xf numFmtId="164" fontId="59" fillId="0" borderId="15" xfId="4" applyNumberFormat="1" applyFont="1" applyFill="1" applyBorder="1" applyAlignment="1">
      <alignment vertical="center"/>
    </xf>
    <xf numFmtId="0" fontId="0" fillId="23" borderId="1" xfId="0" applyFill="1" applyBorder="1" applyAlignment="1">
      <alignment horizontal="center"/>
    </xf>
    <xf numFmtId="0" fontId="5" fillId="5" borderId="0" xfId="2" applyFill="1"/>
    <xf numFmtId="0" fontId="62" fillId="0" borderId="0" xfId="0" applyFont="1" applyAlignment="1">
      <alignment horizontal="left" vertical="center" wrapText="1"/>
    </xf>
    <xf numFmtId="0" fontId="63" fillId="0" borderId="0" xfId="0" applyFont="1" applyAlignment="1">
      <alignment horizontal="left" vertical="center" wrapText="1"/>
    </xf>
    <xf numFmtId="0" fontId="64" fillId="0" borderId="0" xfId="0" applyFont="1" applyAlignment="1">
      <alignment horizontal="left" vertical="center" wrapText="1"/>
    </xf>
    <xf numFmtId="0" fontId="65" fillId="0" borderId="0" xfId="0" applyFont="1" applyAlignment="1">
      <alignment horizontal="left" vertical="center" wrapText="1"/>
    </xf>
    <xf numFmtId="0" fontId="55" fillId="2" borderId="1" xfId="0" applyFont="1" applyFill="1" applyBorder="1" applyProtection="1">
      <protection locked="0"/>
    </xf>
    <xf numFmtId="0" fontId="72" fillId="2" borderId="0" xfId="0" applyFont="1" applyFill="1" applyAlignment="1" applyProtection="1">
      <alignment horizontal="left" vertical="center"/>
      <protection locked="0"/>
    </xf>
    <xf numFmtId="0" fontId="0" fillId="2" borderId="0" xfId="0" applyFill="1" applyAlignment="1" applyProtection="1">
      <alignment horizontal="center"/>
      <protection locked="0"/>
    </xf>
    <xf numFmtId="0" fontId="0" fillId="2" borderId="0" xfId="0" applyFill="1" applyProtection="1">
      <protection locked="0"/>
    </xf>
    <xf numFmtId="0" fontId="60" fillId="2" borderId="0" xfId="0" applyFont="1" applyFill="1" applyAlignment="1" applyProtection="1">
      <alignment vertical="center"/>
      <protection locked="0"/>
    </xf>
    <xf numFmtId="0" fontId="55" fillId="2" borderId="1" xfId="0" applyFont="1" applyFill="1" applyBorder="1" applyAlignment="1" applyProtection="1">
      <alignment horizontal="center"/>
      <protection locked="0"/>
    </xf>
    <xf numFmtId="0" fontId="0" fillId="19" borderId="1" xfId="0" applyFill="1" applyBorder="1" applyAlignment="1" applyProtection="1">
      <alignment vertical="center"/>
      <protection locked="0"/>
    </xf>
    <xf numFmtId="0" fontId="0" fillId="19" borderId="1" xfId="0" applyFill="1" applyBorder="1" applyAlignment="1" applyProtection="1">
      <alignment horizontal="center" vertical="center"/>
      <protection locked="0"/>
    </xf>
    <xf numFmtId="0" fontId="61" fillId="2" borderId="0" xfId="0" applyFont="1" applyFill="1" applyProtection="1">
      <protection locked="0"/>
    </xf>
    <xf numFmtId="0" fontId="55" fillId="2" borderId="0" xfId="0" applyFont="1" applyFill="1" applyProtection="1">
      <protection locked="0"/>
    </xf>
    <xf numFmtId="0" fontId="55" fillId="2" borderId="2" xfId="0" applyFont="1" applyFill="1" applyBorder="1" applyAlignment="1" applyProtection="1">
      <alignment horizontal="center"/>
      <protection locked="0"/>
    </xf>
    <xf numFmtId="0" fontId="56" fillId="2" borderId="2" xfId="0" applyFont="1" applyFill="1" applyBorder="1" applyAlignment="1" applyProtection="1">
      <alignment horizontal="center"/>
      <protection locked="0"/>
    </xf>
    <xf numFmtId="0" fontId="1" fillId="2" borderId="1" xfId="0" applyFont="1" applyFill="1" applyBorder="1" applyProtection="1">
      <protection locked="0"/>
    </xf>
    <xf numFmtId="2" fontId="55" fillId="2" borderId="0" xfId="0" applyNumberFormat="1" applyFont="1" applyFill="1" applyProtection="1">
      <protection locked="0"/>
    </xf>
    <xf numFmtId="0" fontId="55" fillId="2" borderId="1" xfId="0" applyFont="1" applyFill="1" applyBorder="1"/>
    <xf numFmtId="2" fontId="55" fillId="2" borderId="1" xfId="0" applyNumberFormat="1" applyFont="1" applyFill="1" applyBorder="1"/>
    <xf numFmtId="177" fontId="1" fillId="2" borderId="1" xfId="0" applyNumberFormat="1" applyFont="1" applyFill="1" applyBorder="1" applyAlignment="1">
      <alignment horizontal="center"/>
    </xf>
    <xf numFmtId="0" fontId="60" fillId="2" borderId="0" xfId="0" applyFont="1" applyFill="1" applyProtection="1">
      <protection locked="0"/>
    </xf>
    <xf numFmtId="0" fontId="1" fillId="23" borderId="70" xfId="0" applyFont="1" applyFill="1" applyBorder="1" applyProtection="1">
      <protection locked="0"/>
    </xf>
    <xf numFmtId="0" fontId="3" fillId="2" borderId="0" xfId="0" applyFont="1" applyFill="1" applyProtection="1">
      <protection locked="0"/>
    </xf>
    <xf numFmtId="0" fontId="56" fillId="2" borderId="1"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2" borderId="1"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0" fillId="23" borderId="11"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3" fillId="2" borderId="1" xfId="0" applyFont="1" applyFill="1" applyBorder="1" applyProtection="1">
      <protection locked="0"/>
    </xf>
    <xf numFmtId="0" fontId="0" fillId="2" borderId="1" xfId="0" applyFill="1" applyBorder="1" applyAlignment="1" applyProtection="1">
      <alignment wrapText="1"/>
      <protection locked="0"/>
    </xf>
    <xf numFmtId="0" fontId="0" fillId="22" borderId="11" xfId="0" applyFill="1" applyBorder="1" applyAlignment="1" applyProtection="1">
      <alignment horizontal="center"/>
      <protection locked="0"/>
    </xf>
    <xf numFmtId="0" fontId="0" fillId="2" borderId="1" xfId="0" applyFill="1" applyBorder="1" applyProtection="1">
      <protection locked="0"/>
    </xf>
    <xf numFmtId="0" fontId="0" fillId="2" borderId="1" xfId="0" applyFill="1" applyBorder="1" applyAlignment="1" applyProtection="1">
      <alignment horizontal="left" wrapText="1"/>
      <protection locked="0"/>
    </xf>
    <xf numFmtId="0" fontId="0" fillId="22" borderId="1"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71" fillId="2" borderId="1" xfId="0" applyFont="1" applyFill="1" applyBorder="1" applyProtection="1">
      <protection locked="0"/>
    </xf>
    <xf numFmtId="0" fontId="71" fillId="2" borderId="0" xfId="0" applyFont="1" applyFill="1" applyProtection="1">
      <protection locked="0"/>
    </xf>
    <xf numFmtId="2" fontId="3" fillId="2" borderId="0" xfId="0" applyNumberFormat="1" applyFont="1" applyFill="1" applyProtection="1">
      <protection locked="0"/>
    </xf>
    <xf numFmtId="0" fontId="4" fillId="25" borderId="1" xfId="0" applyFont="1" applyFill="1" applyBorder="1" applyAlignment="1" applyProtection="1">
      <alignment horizontal="center"/>
      <protection locked="0"/>
    </xf>
    <xf numFmtId="0" fontId="0" fillId="23" borderId="1" xfId="0" applyFill="1" applyBorder="1" applyAlignment="1" applyProtection="1">
      <alignment horizontal="center"/>
      <protection locked="0"/>
    </xf>
    <xf numFmtId="0" fontId="3" fillId="2" borderId="1" xfId="0" applyFont="1" applyFill="1" applyBorder="1" applyAlignment="1" applyProtection="1">
      <alignment horizontal="right"/>
      <protection locked="0"/>
    </xf>
    <xf numFmtId="2" fontId="3" fillId="2" borderId="1" xfId="0" applyNumberFormat="1" applyFont="1" applyFill="1" applyBorder="1"/>
    <xf numFmtId="2" fontId="0" fillId="2" borderId="1" xfId="0" applyNumberFormat="1" applyFill="1" applyBorder="1"/>
    <xf numFmtId="177" fontId="0" fillId="2" borderId="1" xfId="0" applyNumberFormat="1" applyFill="1" applyBorder="1" applyAlignment="1">
      <alignment horizontal="center"/>
    </xf>
    <xf numFmtId="2" fontId="0" fillId="2" borderId="1" xfId="0" applyNumberFormat="1" applyFill="1" applyBorder="1" applyAlignment="1">
      <alignment horizontal="center"/>
    </xf>
    <xf numFmtId="0" fontId="3" fillId="2" borderId="1" xfId="0" applyFont="1" applyFill="1" applyBorder="1" applyAlignment="1">
      <alignment horizontal="right"/>
    </xf>
    <xf numFmtId="170" fontId="55" fillId="2" borderId="1" xfId="0" applyNumberFormat="1" applyFont="1" applyFill="1" applyBorder="1"/>
    <xf numFmtId="0" fontId="58" fillId="2" borderId="1" xfId="0" applyFont="1" applyFill="1" applyBorder="1" applyProtection="1">
      <protection locked="0"/>
    </xf>
    <xf numFmtId="0" fontId="58" fillId="23" borderId="1" xfId="0" applyFont="1" applyFill="1" applyBorder="1" applyAlignment="1" applyProtection="1">
      <alignment horizontal="right"/>
      <protection locked="0"/>
    </xf>
    <xf numFmtId="164" fontId="58" fillId="23" borderId="1" xfId="8" applyNumberFormat="1" applyFont="1" applyFill="1" applyBorder="1" applyAlignment="1" applyProtection="1">
      <alignment horizontal="right"/>
      <protection locked="0"/>
    </xf>
    <xf numFmtId="0" fontId="58" fillId="22" borderId="1" xfId="0" applyFont="1" applyFill="1" applyBorder="1" applyAlignment="1" applyProtection="1">
      <alignment horizontal="right"/>
      <protection locked="0"/>
    </xf>
    <xf numFmtId="0" fontId="58" fillId="2" borderId="11" xfId="0" applyFont="1" applyFill="1" applyBorder="1" applyAlignment="1">
      <alignment horizontal="right"/>
    </xf>
    <xf numFmtId="0" fontId="73" fillId="0" borderId="0" xfId="0" applyFont="1" applyAlignment="1">
      <alignment vertical="center"/>
    </xf>
    <xf numFmtId="0" fontId="73" fillId="26" borderId="0" xfId="0" applyFont="1" applyFill="1" applyAlignment="1">
      <alignment vertical="center"/>
    </xf>
    <xf numFmtId="183" fontId="73" fillId="0" borderId="0" xfId="0" applyNumberFormat="1" applyFont="1" applyAlignment="1">
      <alignment vertical="center"/>
    </xf>
    <xf numFmtId="0" fontId="74" fillId="2" borderId="0" xfId="0" applyFont="1" applyFill="1" applyAlignment="1">
      <alignment horizontal="left" vertical="center" wrapText="1"/>
    </xf>
    <xf numFmtId="0" fontId="58" fillId="0" borderId="0" xfId="0" applyFont="1" applyAlignment="1">
      <alignment horizontal="left" vertical="center"/>
    </xf>
    <xf numFmtId="0" fontId="58" fillId="26" borderId="0" xfId="0" applyFont="1" applyFill="1" applyAlignment="1">
      <alignment horizontal="left" vertical="center"/>
    </xf>
    <xf numFmtId="0" fontId="75" fillId="0" borderId="72" xfId="2" applyFont="1" applyFill="1" applyBorder="1" applyAlignment="1">
      <alignment horizontal="left" vertical="center"/>
    </xf>
    <xf numFmtId="0" fontId="75" fillId="0" borderId="0" xfId="0" applyFont="1" applyAlignment="1">
      <alignment horizontal="left" vertical="center"/>
    </xf>
    <xf numFmtId="0" fontId="76" fillId="0" borderId="0" xfId="0" applyFont="1" applyAlignment="1">
      <alignment horizontal="left" vertical="center" wrapText="1"/>
    </xf>
    <xf numFmtId="0" fontId="75" fillId="26" borderId="0" xfId="0" applyFont="1" applyFill="1" applyAlignment="1">
      <alignment horizontal="left" vertical="center"/>
    </xf>
    <xf numFmtId="0" fontId="77" fillId="0" borderId="73" xfId="0" applyFont="1" applyBorder="1" applyAlignment="1">
      <alignment vertical="center"/>
    </xf>
    <xf numFmtId="0" fontId="73" fillId="0" borderId="0" xfId="0" applyFont="1" applyAlignment="1">
      <alignment horizontal="center" vertical="center"/>
    </xf>
    <xf numFmtId="0" fontId="73" fillId="26" borderId="0" xfId="0" applyFont="1" applyFill="1" applyAlignment="1">
      <alignment horizontal="center" vertical="center"/>
    </xf>
    <xf numFmtId="0" fontId="78" fillId="0" borderId="0" xfId="0" applyFont="1" applyAlignment="1">
      <alignment horizontal="center" vertical="center"/>
    </xf>
    <xf numFmtId="0" fontId="79" fillId="27" borderId="74" xfId="0" applyFont="1" applyFill="1" applyBorder="1" applyAlignment="1">
      <alignment horizontal="center" vertical="center"/>
    </xf>
    <xf numFmtId="0" fontId="78" fillId="0" borderId="75" xfId="0" applyFont="1" applyBorder="1" applyAlignment="1">
      <alignment horizontal="center" vertical="center"/>
    </xf>
    <xf numFmtId="0" fontId="78" fillId="0" borderId="76" xfId="0" applyFont="1" applyBorder="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center" vertical="center"/>
    </xf>
    <xf numFmtId="0" fontId="81" fillId="0" borderId="0" xfId="2" applyFont="1" applyAlignment="1">
      <alignment horizontal="center" vertical="center"/>
    </xf>
    <xf numFmtId="183" fontId="73" fillId="0" borderId="0" xfId="0" applyNumberFormat="1" applyFont="1" applyAlignment="1">
      <alignment horizontal="center" vertical="center"/>
    </xf>
    <xf numFmtId="0" fontId="73" fillId="0" borderId="0" xfId="0" applyFont="1"/>
    <xf numFmtId="175" fontId="73" fillId="0" borderId="0" xfId="0" applyNumberFormat="1" applyFont="1" applyAlignment="1">
      <alignment horizontal="center" vertical="center"/>
    </xf>
    <xf numFmtId="184" fontId="73" fillId="0" borderId="0" xfId="0" applyNumberFormat="1" applyFont="1" applyAlignment="1">
      <alignment vertical="center"/>
    </xf>
    <xf numFmtId="0" fontId="73" fillId="28" borderId="73" xfId="0" applyFont="1" applyFill="1" applyBorder="1" applyAlignment="1">
      <alignment vertical="center"/>
    </xf>
    <xf numFmtId="0" fontId="82" fillId="0" borderId="77" xfId="0" applyFont="1" applyBorder="1"/>
    <xf numFmtId="0" fontId="82" fillId="0" borderId="73" xfId="0" applyFont="1" applyBorder="1"/>
    <xf numFmtId="0" fontId="82" fillId="0" borderId="73" xfId="0" applyFont="1" applyBorder="1" applyAlignment="1">
      <alignment horizontal="right"/>
    </xf>
    <xf numFmtId="184" fontId="82" fillId="0" borderId="73" xfId="0" applyNumberFormat="1" applyFont="1" applyBorder="1"/>
    <xf numFmtId="185" fontId="82" fillId="0" borderId="73" xfId="0" applyNumberFormat="1" applyFont="1" applyBorder="1"/>
    <xf numFmtId="0" fontId="7" fillId="0" borderId="0" xfId="0" applyFont="1"/>
    <xf numFmtId="0" fontId="7" fillId="0" borderId="0" xfId="0" applyFont="1" applyAlignment="1">
      <alignment horizontal="right"/>
    </xf>
    <xf numFmtId="4" fontId="82" fillId="0" borderId="77" xfId="0" applyNumberFormat="1" applyFont="1" applyBorder="1"/>
    <xf numFmtId="0" fontId="73" fillId="29" borderId="73" xfId="0" applyFont="1" applyFill="1" applyBorder="1" applyAlignment="1">
      <alignment vertical="center"/>
    </xf>
    <xf numFmtId="0" fontId="79" fillId="27" borderId="78" xfId="0" applyFont="1" applyFill="1" applyBorder="1" applyAlignment="1">
      <alignment horizontal="center" vertical="center"/>
    </xf>
    <xf numFmtId="0" fontId="73" fillId="29" borderId="77" xfId="0" applyFont="1" applyFill="1" applyBorder="1" applyAlignment="1">
      <alignment vertical="center"/>
    </xf>
    <xf numFmtId="0" fontId="54" fillId="0" borderId="0" xfId="0" applyFont="1" applyAlignment="1">
      <alignment horizontal="center" vertical="center"/>
    </xf>
    <xf numFmtId="0" fontId="82" fillId="0" borderId="79" xfId="0" applyFont="1" applyBorder="1"/>
    <xf numFmtId="0" fontId="82" fillId="0" borderId="69" xfId="0" applyFont="1" applyBorder="1"/>
    <xf numFmtId="0" fontId="82" fillId="0" borderId="69" xfId="0" applyFont="1" applyBorder="1" applyAlignment="1">
      <alignment horizontal="right"/>
    </xf>
    <xf numFmtId="0" fontId="82" fillId="30" borderId="77" xfId="0" applyFont="1" applyFill="1" applyBorder="1"/>
    <xf numFmtId="185" fontId="82" fillId="30" borderId="73" xfId="0" applyNumberFormat="1" applyFont="1" applyFill="1" applyBorder="1"/>
    <xf numFmtId="0" fontId="82" fillId="0" borderId="79" xfId="0" applyFont="1" applyBorder="1" applyAlignment="1">
      <alignment vertical="center"/>
    </xf>
    <xf numFmtId="0" fontId="82" fillId="0" borderId="73" xfId="0" applyFont="1" applyBorder="1" applyAlignment="1">
      <alignment vertical="center"/>
    </xf>
    <xf numFmtId="0" fontId="82" fillId="0" borderId="77" xfId="0" applyFont="1" applyBorder="1" applyAlignment="1">
      <alignment vertical="center"/>
    </xf>
    <xf numFmtId="0" fontId="82" fillId="0" borderId="77" xfId="0" applyFont="1" applyBorder="1" applyAlignment="1">
      <alignment horizontal="right"/>
    </xf>
    <xf numFmtId="184" fontId="82" fillId="0" borderId="73" xfId="0" applyNumberFormat="1" applyFont="1" applyBorder="1" applyAlignment="1">
      <alignment vertical="center"/>
    </xf>
    <xf numFmtId="4" fontId="82" fillId="0" borderId="77" xfId="0" applyNumberFormat="1" applyFont="1" applyBorder="1" applyAlignment="1">
      <alignment horizontal="right"/>
    </xf>
    <xf numFmtId="0" fontId="54" fillId="10" borderId="0" xfId="0" applyFont="1" applyFill="1" applyAlignment="1">
      <alignment horizontal="center" vertical="center"/>
    </xf>
    <xf numFmtId="0" fontId="78" fillId="27" borderId="80" xfId="0" applyFont="1" applyFill="1" applyBorder="1" applyAlignment="1">
      <alignment horizontal="center" vertical="center"/>
    </xf>
    <xf numFmtId="0" fontId="78" fillId="27" borderId="69" xfId="0" applyFont="1" applyFill="1" applyBorder="1" applyAlignment="1">
      <alignment horizontal="center" vertical="center"/>
    </xf>
    <xf numFmtId="0" fontId="82" fillId="29" borderId="80" xfId="0" applyFont="1" applyFill="1" applyBorder="1"/>
    <xf numFmtId="185" fontId="82" fillId="29" borderId="69" xfId="0" applyNumberFormat="1" applyFont="1" applyFill="1" applyBorder="1"/>
    <xf numFmtId="0" fontId="73" fillId="0" borderId="69" xfId="0" applyFont="1" applyBorder="1" applyAlignment="1">
      <alignment vertical="center"/>
    </xf>
    <xf numFmtId="0" fontId="82" fillId="28" borderId="79" xfId="0" applyFont="1" applyFill="1" applyBorder="1" applyAlignment="1">
      <alignment horizontal="center" vertical="center"/>
    </xf>
    <xf numFmtId="164" fontId="73" fillId="31" borderId="81" xfId="8" applyNumberFormat="1" applyFont="1" applyFill="1" applyBorder="1" applyAlignment="1">
      <alignment vertical="center"/>
    </xf>
    <xf numFmtId="170" fontId="73" fillId="31" borderId="81" xfId="8" applyNumberFormat="1" applyFont="1" applyFill="1" applyBorder="1" applyAlignment="1">
      <alignment vertical="center"/>
    </xf>
    <xf numFmtId="0" fontId="5" fillId="0" borderId="0" xfId="2" applyAlignment="1">
      <alignment vertical="center"/>
    </xf>
    <xf numFmtId="170" fontId="73" fillId="28" borderId="73" xfId="0" applyNumberFormat="1" applyFont="1" applyFill="1" applyBorder="1" applyAlignment="1">
      <alignment vertical="center"/>
    </xf>
    <xf numFmtId="179" fontId="73" fillId="28" borderId="73" xfId="0" applyNumberFormat="1" applyFont="1" applyFill="1" applyBorder="1" applyAlignment="1">
      <alignment vertical="center"/>
    </xf>
    <xf numFmtId="169" fontId="73" fillId="0" borderId="0" xfId="0" applyNumberFormat="1" applyFont="1" applyAlignment="1">
      <alignment vertical="center"/>
    </xf>
    <xf numFmtId="43" fontId="73" fillId="0" borderId="0" xfId="0" applyNumberFormat="1" applyFont="1" applyAlignment="1">
      <alignment vertical="center"/>
    </xf>
    <xf numFmtId="0" fontId="78" fillId="27" borderId="73" xfId="0" applyFont="1" applyFill="1" applyBorder="1" applyAlignment="1">
      <alignment horizontal="center" vertical="center"/>
    </xf>
    <xf numFmtId="186" fontId="82" fillId="29" borderId="80" xfId="8" applyNumberFormat="1" applyFont="1" applyFill="1" applyBorder="1"/>
    <xf numFmtId="3" fontId="73" fillId="0" borderId="0" xfId="0" applyNumberFormat="1" applyFont="1" applyAlignment="1">
      <alignment horizontal="center" vertical="center"/>
    </xf>
    <xf numFmtId="0" fontId="73" fillId="0" borderId="0" xfId="0" applyFont="1" applyAlignment="1">
      <alignment horizontal="fill" vertical="center"/>
    </xf>
    <xf numFmtId="0" fontId="73" fillId="29" borderId="69" xfId="0" applyFont="1" applyFill="1" applyBorder="1" applyAlignment="1">
      <alignment vertical="center"/>
    </xf>
    <xf numFmtId="0" fontId="73" fillId="0" borderId="0" xfId="0" applyFont="1" applyAlignment="1">
      <alignment wrapText="1"/>
    </xf>
    <xf numFmtId="0" fontId="1" fillId="2" borderId="0" xfId="0" applyFont="1" applyFill="1" applyProtection="1">
      <protection locked="0"/>
    </xf>
    <xf numFmtId="0" fontId="1" fillId="22" borderId="1" xfId="0" applyFont="1" applyFill="1" applyBorder="1" applyAlignment="1" applyProtection="1">
      <alignment horizontal="center"/>
      <protection locked="0"/>
    </xf>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pplyProtection="1">
      <alignment horizontal="center"/>
      <protection locked="0"/>
    </xf>
    <xf numFmtId="0" fontId="1" fillId="2" borderId="2" xfId="0" applyFont="1" applyFill="1" applyBorder="1" applyProtection="1">
      <protection locked="0"/>
    </xf>
    <xf numFmtId="0" fontId="1" fillId="2" borderId="71" xfId="0" applyFont="1" applyFill="1" applyBorder="1" applyProtection="1">
      <protection locked="0"/>
    </xf>
    <xf numFmtId="0" fontId="1" fillId="22" borderId="11"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2" fontId="1" fillId="2" borderId="1" xfId="0" applyNumberFormat="1" applyFont="1" applyFill="1" applyBorder="1"/>
    <xf numFmtId="0" fontId="1" fillId="2" borderId="1" xfId="0" applyFont="1" applyFill="1" applyBorder="1" applyAlignment="1" applyProtection="1">
      <alignment horizontal="left"/>
      <protection locked="0"/>
    </xf>
    <xf numFmtId="1" fontId="1" fillId="2" borderId="1" xfId="8" applyNumberFormat="1" applyFont="1" applyFill="1" applyBorder="1" applyAlignment="1" applyProtection="1"/>
    <xf numFmtId="0" fontId="1" fillId="2" borderId="1" xfId="0" applyFont="1" applyFill="1" applyBorder="1" applyAlignment="1">
      <alignment horizontal="right"/>
    </xf>
    <xf numFmtId="0" fontId="1" fillId="23" borderId="1" xfId="0" applyFont="1" applyFill="1" applyBorder="1" applyProtection="1">
      <protection locked="0"/>
    </xf>
    <xf numFmtId="2" fontId="1" fillId="2" borderId="26" xfId="8" applyNumberFormat="1" applyFont="1" applyFill="1" applyBorder="1" applyAlignment="1" applyProtection="1">
      <alignment horizontal="center" vertical="center"/>
    </xf>
    <xf numFmtId="43" fontId="1" fillId="2" borderId="26" xfId="8" applyFont="1" applyFill="1" applyBorder="1" applyAlignment="1" applyProtection="1">
      <alignment vertical="center"/>
    </xf>
    <xf numFmtId="164" fontId="1" fillId="2" borderId="26" xfId="8" applyNumberFormat="1" applyFont="1" applyFill="1" applyBorder="1" applyAlignment="1" applyProtection="1">
      <alignment horizontal="right" vertical="center"/>
    </xf>
    <xf numFmtId="0" fontId="1" fillId="22" borderId="1" xfId="0" applyFont="1" applyFill="1" applyBorder="1" applyProtection="1">
      <protection locked="0"/>
    </xf>
    <xf numFmtId="0" fontId="1" fillId="23" borderId="57" xfId="0" applyFont="1" applyFill="1" applyBorder="1" applyProtection="1">
      <protection locked="0"/>
    </xf>
    <xf numFmtId="0" fontId="1" fillId="2" borderId="0" xfId="0" applyFont="1" applyFill="1" applyAlignment="1" applyProtection="1">
      <alignment vertical="center"/>
      <protection locked="0"/>
    </xf>
    <xf numFmtId="0" fontId="72" fillId="5" borderId="0" xfId="0" applyFont="1" applyFill="1" applyAlignment="1" applyProtection="1">
      <alignment horizontal="left" vertical="center"/>
      <protection locked="0"/>
    </xf>
    <xf numFmtId="0" fontId="66" fillId="5" borderId="0" xfId="0" applyFont="1" applyFill="1" applyProtection="1">
      <protection locked="0"/>
    </xf>
    <xf numFmtId="0" fontId="69" fillId="5" borderId="0" xfId="0" applyFont="1" applyFill="1" applyProtection="1">
      <protection locked="0"/>
    </xf>
    <xf numFmtId="0" fontId="66" fillId="6" borderId="71" xfId="0" applyFont="1" applyFill="1" applyBorder="1" applyProtection="1">
      <protection locked="0"/>
    </xf>
    <xf numFmtId="0" fontId="86" fillId="6" borderId="55" xfId="0" applyFont="1" applyFill="1" applyBorder="1" applyAlignment="1" applyProtection="1">
      <alignment horizontal="center"/>
      <protection locked="0"/>
    </xf>
    <xf numFmtId="10" fontId="86" fillId="6" borderId="2" xfId="0" applyNumberFormat="1" applyFont="1" applyFill="1" applyBorder="1" applyProtection="1">
      <protection locked="0"/>
    </xf>
    <xf numFmtId="0" fontId="86" fillId="6" borderId="2" xfId="0" applyFont="1" applyFill="1" applyBorder="1" applyProtection="1">
      <protection locked="0"/>
    </xf>
    <xf numFmtId="0" fontId="67" fillId="32" borderId="71" xfId="0" applyFont="1" applyFill="1" applyBorder="1" applyProtection="1">
      <protection locked="0"/>
    </xf>
    <xf numFmtId="0" fontId="66" fillId="33" borderId="71" xfId="0" applyFont="1" applyFill="1" applyBorder="1" applyProtection="1">
      <protection locked="0"/>
    </xf>
    <xf numFmtId="0" fontId="63" fillId="34" borderId="71" xfId="0" applyFont="1" applyFill="1" applyBorder="1" applyProtection="1">
      <protection locked="0"/>
    </xf>
    <xf numFmtId="0" fontId="68" fillId="6" borderId="71" xfId="0" applyFont="1" applyFill="1" applyBorder="1" applyProtection="1">
      <protection locked="0"/>
    </xf>
    <xf numFmtId="0" fontId="68" fillId="6" borderId="85" xfId="0" applyFont="1" applyFill="1" applyBorder="1" applyProtection="1">
      <protection locked="0"/>
    </xf>
    <xf numFmtId="0" fontId="70" fillId="5" borderId="0" xfId="2" applyFont="1" applyFill="1" applyProtection="1">
      <protection locked="0"/>
    </xf>
    <xf numFmtId="0" fontId="69" fillId="5" borderId="0" xfId="0" applyFont="1" applyFill="1"/>
    <xf numFmtId="10" fontId="67" fillId="32" borderId="71" xfId="1" applyNumberFormat="1" applyFont="1" applyFill="1" applyBorder="1" applyProtection="1"/>
    <xf numFmtId="2" fontId="67" fillId="32" borderId="71" xfId="0" applyNumberFormat="1" applyFont="1" applyFill="1" applyBorder="1"/>
    <xf numFmtId="10" fontId="66" fillId="33" borderId="71" xfId="1" applyNumberFormat="1" applyFont="1" applyFill="1" applyBorder="1" applyProtection="1"/>
    <xf numFmtId="2" fontId="66" fillId="33" borderId="71" xfId="0" applyNumberFormat="1" applyFont="1" applyFill="1" applyBorder="1"/>
    <xf numFmtId="10" fontId="66" fillId="34" borderId="71" xfId="1" applyNumberFormat="1" applyFont="1" applyFill="1" applyBorder="1" applyProtection="1"/>
    <xf numFmtId="2" fontId="66" fillId="34" borderId="71" xfId="0" applyNumberFormat="1" applyFont="1" applyFill="1" applyBorder="1"/>
    <xf numFmtId="10" fontId="68" fillId="6" borderId="84" xfId="1" applyNumberFormat="1" applyFont="1" applyFill="1" applyBorder="1" applyProtection="1"/>
    <xf numFmtId="2" fontId="68" fillId="6" borderId="86" xfId="0" applyNumberFormat="1" applyFont="1" applyFill="1" applyBorder="1"/>
    <xf numFmtId="0" fontId="0" fillId="2" borderId="11" xfId="0" applyFill="1" applyBorder="1"/>
    <xf numFmtId="174" fontId="7" fillId="2" borderId="18" xfId="3" applyNumberFormat="1" applyFont="1" applyFill="1" applyBorder="1"/>
    <xf numFmtId="43" fontId="37" fillId="2" borderId="1" xfId="4" applyFont="1" applyFill="1" applyBorder="1" applyAlignment="1">
      <alignment horizontal="right"/>
    </xf>
    <xf numFmtId="43" fontId="44" fillId="2" borderId="1" xfId="4" applyFont="1" applyFill="1" applyBorder="1" applyAlignment="1">
      <alignment horizontal="right"/>
    </xf>
    <xf numFmtId="2" fontId="7" fillId="2" borderId="1" xfId="3" applyNumberFormat="1" applyFont="1" applyFill="1" applyBorder="1" applyAlignment="1">
      <alignment horizontal="right"/>
    </xf>
    <xf numFmtId="2" fontId="7" fillId="2" borderId="15" xfId="3" applyNumberFormat="1" applyFont="1" applyFill="1" applyBorder="1" applyAlignment="1">
      <alignment horizontal="right"/>
    </xf>
    <xf numFmtId="43" fontId="7" fillId="2" borderId="0" xfId="3" applyNumberFormat="1" applyFont="1" applyFill="1"/>
    <xf numFmtId="0" fontId="10" fillId="8" borderId="0" xfId="3" applyFont="1" applyFill="1" applyAlignment="1">
      <alignment horizontal="left" wrapText="1"/>
    </xf>
    <xf numFmtId="0" fontId="8" fillId="9" borderId="9" xfId="3" applyFont="1" applyFill="1" applyBorder="1" applyAlignment="1">
      <alignment horizontal="center" vertical="center"/>
    </xf>
    <xf numFmtId="0" fontId="8" fillId="9" borderId="10" xfId="3" applyFont="1" applyFill="1" applyBorder="1" applyAlignment="1">
      <alignment horizontal="center" vertical="center"/>
    </xf>
    <xf numFmtId="0" fontId="8" fillId="9" borderId="11" xfId="3" applyFont="1" applyFill="1" applyBorder="1" applyAlignment="1">
      <alignment horizontal="center" vertical="center"/>
    </xf>
    <xf numFmtId="0" fontId="7" fillId="8" borderId="0" xfId="3" applyFont="1" applyFill="1" applyAlignment="1">
      <alignment horizontal="left" wrapText="1"/>
    </xf>
    <xf numFmtId="0" fontId="10" fillId="2" borderId="0" xfId="3" applyFont="1" applyFill="1" applyAlignment="1">
      <alignment horizontal="left" vertical="top" wrapText="1"/>
    </xf>
    <xf numFmtId="0" fontId="7" fillId="8" borderId="16" xfId="3" applyFont="1" applyFill="1" applyBorder="1" applyAlignment="1">
      <alignment horizontal="left" vertical="center"/>
    </xf>
    <xf numFmtId="0" fontId="7" fillId="8" borderId="19" xfId="3" applyFont="1" applyFill="1" applyBorder="1" applyAlignment="1">
      <alignment horizontal="left" vertical="center"/>
    </xf>
    <xf numFmtId="0" fontId="7" fillId="8" borderId="25" xfId="3" applyFont="1" applyFill="1" applyBorder="1" applyAlignment="1">
      <alignment horizontal="left" vertical="center"/>
    </xf>
    <xf numFmtId="0" fontId="7" fillId="8" borderId="12" xfId="3" applyFont="1" applyFill="1" applyBorder="1" applyAlignment="1">
      <alignment horizontal="left" vertical="center"/>
    </xf>
    <xf numFmtId="0" fontId="7" fillId="8" borderId="31" xfId="3" applyFont="1" applyFill="1" applyBorder="1" applyAlignment="1">
      <alignment horizontal="left" vertical="center"/>
    </xf>
    <xf numFmtId="0" fontId="7" fillId="8" borderId="28" xfId="3" applyFont="1" applyFill="1" applyBorder="1" applyAlignment="1">
      <alignment horizontal="left" vertical="center"/>
    </xf>
    <xf numFmtId="0" fontId="7" fillId="8" borderId="14" xfId="3" applyFont="1" applyFill="1" applyBorder="1" applyAlignment="1">
      <alignment horizontal="left" vertical="center"/>
    </xf>
    <xf numFmtId="0" fontId="7" fillId="8" borderId="35" xfId="3" applyFont="1" applyFill="1" applyBorder="1" applyAlignment="1">
      <alignment horizontal="left" vertical="center"/>
    </xf>
    <xf numFmtId="0" fontId="7" fillId="8" borderId="33" xfId="3" applyFont="1" applyFill="1" applyBorder="1" applyAlignment="1">
      <alignment horizontal="left" vertical="center"/>
    </xf>
    <xf numFmtId="0" fontId="7" fillId="8" borderId="34" xfId="3" applyFont="1" applyFill="1" applyBorder="1" applyAlignment="1">
      <alignment horizontal="left" vertical="center"/>
    </xf>
    <xf numFmtId="0" fontId="7" fillId="8" borderId="26" xfId="3" applyFont="1" applyFill="1" applyBorder="1" applyAlignment="1">
      <alignment horizontal="left" vertical="center"/>
    </xf>
    <xf numFmtId="0" fontId="7" fillId="8" borderId="36" xfId="3" applyFont="1" applyFill="1" applyBorder="1" applyAlignment="1">
      <alignment horizontal="left" vertical="center"/>
    </xf>
    <xf numFmtId="0" fontId="7" fillId="8" borderId="2" xfId="3" applyFont="1" applyFill="1" applyBorder="1" applyAlignment="1">
      <alignment horizontal="left" vertical="center"/>
    </xf>
    <xf numFmtId="0" fontId="10" fillId="0" borderId="0" xfId="3" applyFont="1" applyAlignment="1">
      <alignment horizontal="left" wrapText="1"/>
    </xf>
    <xf numFmtId="0" fontId="13" fillId="10" borderId="42" xfId="3" applyFont="1" applyFill="1" applyBorder="1" applyAlignment="1">
      <alignment horizontal="center"/>
    </xf>
    <xf numFmtId="0" fontId="13" fillId="10" borderId="43" xfId="3" applyFont="1" applyFill="1" applyBorder="1" applyAlignment="1">
      <alignment horizontal="center"/>
    </xf>
    <xf numFmtId="0" fontId="13" fillId="10" borderId="44" xfId="3" applyFont="1" applyFill="1" applyBorder="1" applyAlignment="1">
      <alignment horizontal="center"/>
    </xf>
    <xf numFmtId="0" fontId="10" fillId="0" borderId="53" xfId="3" applyFont="1" applyBorder="1" applyAlignment="1">
      <alignment horizontal="left" vertical="top" wrapText="1"/>
    </xf>
    <xf numFmtId="0" fontId="10" fillId="0" borderId="0" xfId="3" applyFont="1" applyAlignment="1">
      <alignment horizontal="left" vertical="top" wrapText="1"/>
    </xf>
    <xf numFmtId="0" fontId="10" fillId="8" borderId="0" xfId="3" applyFont="1" applyFill="1" applyAlignment="1">
      <alignment horizontal="left" vertical="top" wrapText="1"/>
    </xf>
    <xf numFmtId="0" fontId="15" fillId="17" borderId="9" xfId="3" applyFont="1" applyFill="1" applyBorder="1" applyAlignment="1">
      <alignment horizontal="center"/>
    </xf>
    <xf numFmtId="0" fontId="15" fillId="17" borderId="10" xfId="3" applyFont="1" applyFill="1" applyBorder="1" applyAlignment="1">
      <alignment horizontal="center"/>
    </xf>
    <xf numFmtId="0" fontId="15" fillId="17" borderId="11" xfId="3" applyFont="1" applyFill="1" applyBorder="1" applyAlignment="1">
      <alignment horizontal="center"/>
    </xf>
    <xf numFmtId="0" fontId="7" fillId="0" borderId="55" xfId="3" applyFont="1" applyBorder="1" applyAlignment="1">
      <alignment horizontal="left" wrapText="1"/>
    </xf>
    <xf numFmtId="0" fontId="7" fillId="8" borderId="55" xfId="3" applyFont="1" applyFill="1" applyBorder="1" applyAlignment="1">
      <alignment horizontal="center" vertical="center" wrapText="1"/>
    </xf>
    <xf numFmtId="0" fontId="10" fillId="0" borderId="0" xfId="3" applyFont="1" applyAlignment="1">
      <alignment horizontal="left" vertical="center" wrapText="1"/>
    </xf>
    <xf numFmtId="0" fontId="32" fillId="8" borderId="0" xfId="3" applyFont="1" applyFill="1" applyAlignment="1">
      <alignment horizontal="left" wrapText="1"/>
    </xf>
    <xf numFmtId="0" fontId="7" fillId="0" borderId="55" xfId="3" applyFont="1" applyBorder="1" applyAlignment="1">
      <alignment horizontal="left" vertical="center" wrapText="1"/>
    </xf>
    <xf numFmtId="2" fontId="13" fillId="18" borderId="32" xfId="6" applyNumberFormat="1" applyFont="1" applyFill="1" applyBorder="1" applyAlignment="1">
      <alignment horizontal="center" vertical="center"/>
    </xf>
    <xf numFmtId="2" fontId="13" fillId="18" borderId="56" xfId="6" applyNumberFormat="1" applyFont="1" applyFill="1" applyBorder="1" applyAlignment="1">
      <alignment horizontal="center" vertical="center"/>
    </xf>
    <xf numFmtId="2" fontId="13" fillId="18" borderId="57" xfId="6" applyNumberFormat="1" applyFont="1" applyFill="1" applyBorder="1" applyAlignment="1">
      <alignment horizontal="center" vertical="center"/>
    </xf>
    <xf numFmtId="0" fontId="14" fillId="0" borderId="0" xfId="3" applyFont="1" applyAlignment="1">
      <alignment horizontal="left" vertical="top" wrapText="1"/>
    </xf>
    <xf numFmtId="0" fontId="15" fillId="16" borderId="9" xfId="3" applyFont="1" applyFill="1" applyBorder="1" applyAlignment="1">
      <alignment horizontal="left" wrapText="1"/>
    </xf>
    <xf numFmtId="0" fontId="15" fillId="16" borderId="10" xfId="3" applyFont="1" applyFill="1" applyBorder="1" applyAlignment="1">
      <alignment horizontal="left" wrapText="1"/>
    </xf>
    <xf numFmtId="0" fontId="7" fillId="8" borderId="0" xfId="3" applyFont="1" applyFill="1" applyAlignment="1">
      <alignment horizontal="left" vertical="center" wrapText="1"/>
    </xf>
    <xf numFmtId="0" fontId="7" fillId="8" borderId="9" xfId="3" applyFont="1" applyFill="1" applyBorder="1" applyAlignment="1">
      <alignment horizontal="left"/>
    </xf>
    <xf numFmtId="0" fontId="7" fillId="8" borderId="10" xfId="3" applyFont="1" applyFill="1" applyBorder="1" applyAlignment="1">
      <alignment horizontal="left"/>
    </xf>
    <xf numFmtId="0" fontId="7" fillId="8" borderId="63" xfId="3" applyFont="1" applyFill="1" applyBorder="1" applyAlignment="1">
      <alignment horizontal="left"/>
    </xf>
    <xf numFmtId="0" fontId="7" fillId="0" borderId="0" xfId="3" applyFont="1" applyAlignment="1">
      <alignment vertical="top"/>
    </xf>
    <xf numFmtId="0" fontId="13" fillId="14" borderId="60" xfId="3" applyFont="1" applyFill="1" applyBorder="1" applyAlignment="1">
      <alignment horizontal="center" vertical="top" wrapText="1"/>
    </xf>
    <xf numFmtId="0" fontId="13" fillId="14" borderId="56" xfId="3" applyFont="1" applyFill="1" applyBorder="1" applyAlignment="1">
      <alignment horizontal="center" vertical="top" wrapText="1"/>
    </xf>
    <xf numFmtId="0" fontId="13" fillId="14" borderId="57" xfId="3" applyFont="1" applyFill="1" applyBorder="1" applyAlignment="1">
      <alignment horizontal="center" vertical="top" wrapText="1"/>
    </xf>
    <xf numFmtId="0" fontId="7" fillId="8" borderId="62" xfId="3" applyFont="1" applyFill="1" applyBorder="1" applyAlignment="1">
      <alignment horizontal="left"/>
    </xf>
    <xf numFmtId="0" fontId="7" fillId="8" borderId="43" xfId="3" applyFont="1" applyFill="1" applyBorder="1" applyAlignment="1">
      <alignment horizontal="left"/>
    </xf>
    <xf numFmtId="0" fontId="7" fillId="8" borderId="44" xfId="3" applyFont="1" applyFill="1" applyBorder="1" applyAlignment="1">
      <alignment horizontal="left"/>
    </xf>
    <xf numFmtId="0" fontId="7" fillId="2" borderId="9" xfId="3" applyFont="1" applyFill="1" applyBorder="1" applyAlignment="1">
      <alignment horizontal="left"/>
    </xf>
    <xf numFmtId="0" fontId="7" fillId="2" borderId="10" xfId="3" applyFont="1" applyFill="1" applyBorder="1" applyAlignment="1">
      <alignment horizontal="left"/>
    </xf>
    <xf numFmtId="0" fontId="7" fillId="2" borderId="63" xfId="3" applyFont="1" applyFill="1" applyBorder="1" applyAlignment="1">
      <alignment horizontal="left"/>
    </xf>
    <xf numFmtId="0" fontId="7" fillId="8" borderId="64" xfId="3" applyFont="1" applyFill="1" applyBorder="1" applyAlignment="1">
      <alignment horizontal="left"/>
    </xf>
    <xf numFmtId="0" fontId="7" fillId="8" borderId="52" xfId="3" applyFont="1" applyFill="1" applyBorder="1" applyAlignment="1">
      <alignment horizontal="left"/>
    </xf>
    <xf numFmtId="0" fontId="7" fillId="8" borderId="65" xfId="3" applyFont="1" applyFill="1" applyBorder="1" applyAlignment="1">
      <alignment horizontal="left"/>
    </xf>
    <xf numFmtId="0" fontId="12" fillId="8" borderId="16" xfId="3" applyFont="1" applyFill="1" applyBorder="1" applyAlignment="1">
      <alignment horizontal="left" vertical="center"/>
    </xf>
    <xf numFmtId="0" fontId="12" fillId="8" borderId="19" xfId="3" applyFont="1" applyFill="1" applyBorder="1" applyAlignment="1">
      <alignment horizontal="left" vertical="center"/>
    </xf>
    <xf numFmtId="0" fontId="12" fillId="8" borderId="25" xfId="3" applyFont="1" applyFill="1" applyBorder="1" applyAlignment="1">
      <alignment horizontal="left" vertical="center"/>
    </xf>
    <xf numFmtId="0" fontId="12" fillId="8" borderId="31" xfId="3" applyFont="1" applyFill="1" applyBorder="1" applyAlignment="1">
      <alignment horizontal="left" vertical="center"/>
    </xf>
    <xf numFmtId="0" fontId="12" fillId="8" borderId="12" xfId="3" applyFont="1" applyFill="1" applyBorder="1" applyAlignment="1">
      <alignment horizontal="left" vertical="center"/>
    </xf>
    <xf numFmtId="0" fontId="7" fillId="8" borderId="55" xfId="3" applyFont="1" applyFill="1" applyBorder="1" applyAlignment="1">
      <alignment horizontal="left" vertical="center" wrapText="1"/>
    </xf>
    <xf numFmtId="0" fontId="14" fillId="8" borderId="0" xfId="3" applyFont="1" applyFill="1" applyAlignment="1">
      <alignment horizontal="left" vertical="top" wrapText="1"/>
    </xf>
    <xf numFmtId="10" fontId="87" fillId="24" borderId="83" xfId="0" applyNumberFormat="1" applyFont="1" applyFill="1" applyBorder="1" applyAlignment="1" applyProtection="1">
      <alignment horizontal="center" vertical="center"/>
      <protection locked="0"/>
    </xf>
    <xf numFmtId="10" fontId="87" fillId="24" borderId="87" xfId="0" applyNumberFormat="1" applyFont="1" applyFill="1" applyBorder="1" applyAlignment="1" applyProtection="1">
      <alignment horizontal="center" vertical="center"/>
      <protection locked="0"/>
    </xf>
    <xf numFmtId="10" fontId="87" fillId="24" borderId="82" xfId="0" applyNumberFormat="1" applyFont="1" applyFill="1" applyBorder="1" applyAlignment="1" applyProtection="1">
      <alignment horizontal="center" vertical="center"/>
      <protection locked="0"/>
    </xf>
    <xf numFmtId="10" fontId="87" fillId="24" borderId="83" xfId="0" applyNumberFormat="1" applyFont="1" applyFill="1" applyBorder="1" applyAlignment="1">
      <alignment horizontal="center" vertical="center"/>
    </xf>
    <xf numFmtId="10" fontId="87" fillId="24" borderId="87" xfId="0" applyNumberFormat="1" applyFont="1" applyFill="1" applyBorder="1" applyAlignment="1">
      <alignment horizontal="center" vertical="center"/>
    </xf>
    <xf numFmtId="10" fontId="87" fillId="24" borderId="82" xfId="0" applyNumberFormat="1" applyFont="1" applyFill="1" applyBorder="1" applyAlignment="1">
      <alignment horizontal="center" vertical="center"/>
    </xf>
    <xf numFmtId="10" fontId="87" fillId="4" borderId="83" xfId="0" applyNumberFormat="1" applyFont="1" applyFill="1" applyBorder="1" applyAlignment="1" applyProtection="1">
      <alignment horizontal="center" vertical="center"/>
      <protection locked="0"/>
    </xf>
    <xf numFmtId="10" fontId="87" fillId="4" borderId="82" xfId="0" applyNumberFormat="1" applyFont="1" applyFill="1" applyBorder="1" applyAlignment="1" applyProtection="1">
      <alignment horizontal="center" vertical="center"/>
      <protection locked="0"/>
    </xf>
    <xf numFmtId="10" fontId="87" fillId="4" borderId="83" xfId="0" applyNumberFormat="1" applyFont="1" applyFill="1" applyBorder="1" applyAlignment="1">
      <alignment horizontal="center" vertical="center"/>
    </xf>
    <xf numFmtId="10" fontId="87" fillId="4" borderId="82" xfId="0" applyNumberFormat="1" applyFont="1" applyFill="1" applyBorder="1" applyAlignment="1">
      <alignment horizontal="center" vertical="center"/>
    </xf>
    <xf numFmtId="10" fontId="87" fillId="3" borderId="83" xfId="0" applyNumberFormat="1" applyFont="1" applyFill="1" applyBorder="1" applyAlignment="1" applyProtection="1">
      <alignment horizontal="center" vertical="center"/>
      <protection locked="0"/>
    </xf>
    <xf numFmtId="10" fontId="87" fillId="3" borderId="87" xfId="0" applyNumberFormat="1" applyFont="1" applyFill="1" applyBorder="1" applyAlignment="1" applyProtection="1">
      <alignment horizontal="center" vertical="center"/>
      <protection locked="0"/>
    </xf>
    <xf numFmtId="10" fontId="87" fillId="3" borderId="82" xfId="0" applyNumberFormat="1" applyFont="1" applyFill="1" applyBorder="1" applyAlignment="1" applyProtection="1">
      <alignment horizontal="center" vertical="center"/>
      <protection locked="0"/>
    </xf>
    <xf numFmtId="10" fontId="87" fillId="3" borderId="83" xfId="0" applyNumberFormat="1" applyFont="1" applyFill="1" applyBorder="1" applyAlignment="1">
      <alignment horizontal="center" vertical="center"/>
    </xf>
    <xf numFmtId="10" fontId="87" fillId="3" borderId="87" xfId="0" applyNumberFormat="1" applyFont="1" applyFill="1" applyBorder="1" applyAlignment="1">
      <alignment horizontal="center" vertical="center"/>
    </xf>
    <xf numFmtId="10" fontId="87" fillId="3" borderId="82" xfId="0" applyNumberFormat="1" applyFont="1" applyFill="1" applyBorder="1" applyAlignment="1">
      <alignment horizontal="center" vertical="center"/>
    </xf>
    <xf numFmtId="0" fontId="7" fillId="8" borderId="0" xfId="3" applyFont="1" applyFill="1" applyAlignment="1">
      <alignment horizontal="left" vertical="top" wrapText="1"/>
    </xf>
    <xf numFmtId="0" fontId="42" fillId="0" borderId="0" xfId="3" applyFont="1" applyAlignment="1">
      <alignment horizontal="left" vertical="center" wrapText="1"/>
    </xf>
    <xf numFmtId="0" fontId="38" fillId="8" borderId="0" xfId="3" applyFont="1" applyFill="1" applyAlignment="1">
      <alignment horizontal="left" vertical="top" wrapText="1"/>
    </xf>
    <xf numFmtId="0" fontId="74" fillId="2" borderId="0" xfId="0" applyFont="1" applyFill="1" applyAlignment="1">
      <alignment horizontal="left" vertical="center" wrapText="1"/>
    </xf>
    <xf numFmtId="0" fontId="80" fillId="2" borderId="0" xfId="0" applyFont="1" applyFill="1" applyAlignment="1">
      <alignment horizontal="left" vertical="center" wrapText="1"/>
    </xf>
  </cellXfs>
  <cellStyles count="9">
    <cellStyle name="Comma" xfId="8" builtinId="3"/>
    <cellStyle name="Comma 2" xfId="4" xr:uid="{1F022B5A-03E6-43B3-A97C-AB215FD79186}"/>
    <cellStyle name="Hyperlink" xfId="2" builtinId="8"/>
    <cellStyle name="Hyperlink 2" xfId="5" xr:uid="{EDE18ABE-D807-470C-9529-38E4AB7544CF}"/>
    <cellStyle name="Normal" xfId="0" builtinId="0"/>
    <cellStyle name="Normal 128" xfId="6" xr:uid="{2D2B3180-060C-4B33-914E-09122E6A4D09}"/>
    <cellStyle name="Normal 4" xfId="3" xr:uid="{EDED4990-38B2-48FE-9686-CC3DE244FE12}"/>
    <cellStyle name="Percent" xfId="1" builtinId="5"/>
    <cellStyle name="Percent 2" xfId="7" xr:uid="{256F30FE-8DB6-455D-A36D-97D75B3EFEE4}"/>
  </cellStyles>
  <dxfs count="114">
    <dxf>
      <font>
        <b/>
        <i val="0"/>
      </font>
      <fill>
        <patternFill patternType="darkUp"/>
      </fill>
      <border>
        <left style="thin">
          <color auto="1"/>
        </left>
        <right style="thin">
          <color auto="1"/>
        </right>
        <top style="thin">
          <color auto="1"/>
        </top>
        <bottom style="thin">
          <color auto="1"/>
        </bottom>
        <vertical/>
        <horizontal/>
      </border>
    </dxf>
    <dxf>
      <font>
        <b/>
        <i val="0"/>
      </font>
      <fill>
        <patternFill patternType="darkUp"/>
      </fill>
      <border>
        <left style="thin">
          <color auto="1"/>
        </left>
        <right style="thin">
          <color auto="1"/>
        </right>
        <top style="thin">
          <color auto="1"/>
        </top>
        <bottom style="thin">
          <color auto="1"/>
        </bottom>
        <vertical/>
        <horizontal/>
      </border>
    </dxf>
    <dxf>
      <font>
        <b/>
        <i val="0"/>
      </font>
      <fill>
        <patternFill patternType="darkGray"/>
      </fill>
    </dxf>
    <dxf>
      <font>
        <b/>
        <i val="0"/>
      </font>
      <fill>
        <patternFill patternType="mediumGray"/>
      </fill>
    </dxf>
    <dxf>
      <font>
        <b/>
        <i val="0"/>
      </font>
      <fill>
        <patternFill patternType="darkUp"/>
      </fill>
      <border>
        <left style="thin">
          <color auto="1"/>
        </left>
        <right style="thin">
          <color auto="1"/>
        </right>
        <top style="thin">
          <color auto="1"/>
        </top>
        <bottom style="thin">
          <color auto="1"/>
        </bottom>
        <vertical/>
        <horizontal/>
      </border>
    </dxf>
    <dxf>
      <font>
        <b/>
        <i val="0"/>
      </font>
      <fill>
        <patternFill patternType="darkUp"/>
      </fill>
      <border>
        <left style="thin">
          <color auto="1"/>
        </left>
        <right style="thin">
          <color auto="1"/>
        </right>
        <top style="thin">
          <color auto="1"/>
        </top>
        <bottom style="thin">
          <color auto="1"/>
        </bottom>
        <vertical/>
        <horizontal/>
      </border>
    </dxf>
    <dxf>
      <font>
        <b/>
        <i val="0"/>
      </font>
      <fill>
        <patternFill patternType="darkGray"/>
      </fill>
    </dxf>
    <dxf>
      <font>
        <b/>
        <i val="0"/>
      </font>
      <fill>
        <patternFill patternType="darkUp">
          <fgColor auto="1"/>
          <bgColor auto="1"/>
        </patternFill>
      </fill>
      <border>
        <left style="thin">
          <color auto="1"/>
        </left>
        <right style="thin">
          <color auto="1"/>
        </right>
        <top style="thin">
          <color auto="1"/>
        </top>
        <bottom style="thin">
          <color auto="1"/>
        </bottom>
        <vertical/>
        <horizontal/>
      </border>
    </dxf>
    <dxf>
      <font>
        <b/>
        <i val="0"/>
      </font>
      <fill>
        <patternFill patternType="darkUp">
          <fgColor auto="1"/>
          <bgColor auto="1"/>
        </patternFill>
      </fill>
      <border>
        <left style="thin">
          <color auto="1"/>
        </left>
        <right style="thin">
          <color auto="1"/>
        </right>
        <top style="thin">
          <color auto="1"/>
        </top>
        <bottom style="thin">
          <color auto="1"/>
        </bottom>
        <vertical/>
        <horizontal/>
      </border>
    </dxf>
    <dxf>
      <font>
        <b/>
        <i val="0"/>
      </font>
      <fill>
        <patternFill patternType="darkUp"/>
      </fill>
      <border>
        <left style="thin">
          <color auto="1"/>
        </left>
        <right style="thin">
          <color auto="1"/>
        </right>
        <top style="thin">
          <color auto="1"/>
        </top>
        <bottom style="thin">
          <color auto="1"/>
        </bottom>
        <vertical/>
        <horizontal/>
      </border>
    </dxf>
    <dxf>
      <font>
        <b/>
        <i val="0"/>
      </font>
      <fill>
        <patternFill patternType="darkUp"/>
      </fill>
      <border>
        <left style="thin">
          <color auto="1"/>
        </left>
        <right style="thin">
          <color auto="1"/>
        </right>
        <top style="thin">
          <color auto="1"/>
        </top>
        <bottom style="thin">
          <color auto="1"/>
        </bottom>
        <vertical/>
        <horizontal/>
      </border>
    </dxf>
    <dxf>
      <font>
        <b/>
        <i val="0"/>
      </font>
      <fill>
        <patternFill patternType="darkGray">
          <fgColor auto="1"/>
        </patternFill>
      </fill>
    </dxf>
    <dxf>
      <font>
        <strike val="0"/>
        <outline val="0"/>
        <shadow val="0"/>
        <vertAlign val="baseline"/>
        <sz val="10"/>
      </font>
      <numFmt numFmtId="0" formatCode="General"/>
      <alignment horizontal="center" vertical="center" textRotation="0" wrapText="0" indent="0" justifyLastLine="0" shrinkToFit="0" readingOrder="0"/>
    </dxf>
    <dxf>
      <font>
        <strike val="0"/>
        <outline val="0"/>
        <shadow val="0"/>
        <vertAlign val="baseline"/>
        <sz val="10"/>
      </font>
      <numFmt numFmtId="0" formatCode="General"/>
      <alignment horizontal="center" vertical="center" textRotation="0" wrapText="0" indent="0" justifyLastLine="0" shrinkToFit="0" readingOrder="0"/>
    </dxf>
    <dxf>
      <font>
        <strike val="0"/>
        <outline val="0"/>
        <shadow val="0"/>
        <vertAlign val="baseline"/>
        <sz val="10"/>
      </font>
      <numFmt numFmtId="0" formatCode="General"/>
      <alignment horizontal="center"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dxf>
    <dxf>
      <font>
        <strike val="0"/>
        <outline val="0"/>
        <shadow val="0"/>
        <vertAlign val="baseline"/>
        <sz val="10"/>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family val="2"/>
        <scheme val="none"/>
      </font>
      <numFmt numFmtId="184" formatCode="0.0000000"/>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auto="1"/>
        </patternFill>
      </fill>
      <alignment horizontal="right" vertical="bottom" textRotation="0" wrapText="0" indent="0" justifyLastLine="0" shrinkToFit="0" readingOrder="0"/>
    </dxf>
    <dxf>
      <border>
        <bottom style="thin">
          <color theme="0"/>
        </bottom>
      </border>
    </dxf>
    <dxf>
      <font>
        <b/>
        <i val="0"/>
        <strike val="0"/>
        <condense val="0"/>
        <extend val="0"/>
        <outline val="0"/>
        <shadow val="0"/>
        <u val="none"/>
        <vertAlign val="baseline"/>
        <sz val="10"/>
        <color rgb="FFFFFFFF"/>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0"/>
      </font>
      <numFmt numFmtId="0" formatCode="General"/>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0"/>
      </font>
      <numFmt numFmtId="187" formatCode="_(* #,##0.00000000_);_(* \(#,##0.00000000\);_(* &quot;-&quot;????????_);_(@_)"/>
      <fill>
        <patternFill patternType="solid">
          <fgColor theme="6" tint="0.59999389629810485"/>
          <bgColor theme="6" tint="0.59999389629810485"/>
        </patternFill>
      </fill>
      <alignment horizontal="general" vertical="center" textRotation="0" wrapText="0" indent="0" justifyLastLine="0" shrinkToFit="0" readingOrder="0"/>
    </dxf>
    <dxf>
      <font>
        <strike val="0"/>
        <outline val="0"/>
        <shadow val="0"/>
        <vertAlign val="baseline"/>
        <sz val="10"/>
      </font>
      <numFmt numFmtId="179" formatCode="_(* #,##0.00000000_);_(* \(#,##0.00000000\);_(* &quot;-&quot;??_);_(@_)"/>
      <fill>
        <patternFill patternType="solid">
          <fgColor theme="6" tint="0.59999389629810485"/>
          <bgColor theme="6" tint="0.59999389629810485"/>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font>
      <numFmt numFmtId="170" formatCode="_(* #,##0.0000_);_(* \(#,##0.0000\);_(* &quot;-&quot;??_);_(@_)"/>
      <fill>
        <patternFill patternType="solid">
          <fgColor theme="6" tint="0.59999389629810485"/>
          <bgColor theme="6" tint="0.59999389629810485"/>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numFmt numFmtId="0" formatCode="General"/>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Calibri"/>
        <family val="2"/>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auto="1"/>
        </patternFill>
      </fill>
      <alignment horizontal="right" vertical="bottom" textRotation="0" wrapText="0" indent="0" justifyLastLine="0" shrinkToFit="0" readingOrder="0"/>
    </dxf>
    <dxf>
      <border>
        <bottom style="thin">
          <color theme="0"/>
        </bottom>
      </border>
    </dxf>
    <dxf>
      <font>
        <b/>
        <i val="0"/>
        <strike val="0"/>
        <condense val="0"/>
        <extend val="0"/>
        <outline val="0"/>
        <shadow val="0"/>
        <u val="none"/>
        <vertAlign val="baseline"/>
        <sz val="10"/>
        <color rgb="FFFFFFFF"/>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rgb="FF000000"/>
        <name val="Calibri"/>
        <family val="2"/>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rgb="FF000000"/>
        <name val="Calibri"/>
        <family val="2"/>
        <scheme val="none"/>
      </font>
      <fill>
        <patternFill patternType="none">
          <fgColor indexed="64"/>
          <bgColor auto="1"/>
        </patternFill>
      </fill>
      <alignment horizontal="right" vertical="bottom" textRotation="0" wrapText="0" indent="0" justifyLastLine="0" shrinkToFit="0" readingOrder="0"/>
    </dxf>
    <dxf>
      <border>
        <bottom style="thin">
          <color theme="0"/>
        </bottom>
      </border>
    </dxf>
    <dxf>
      <font>
        <b/>
        <i val="0"/>
        <strike val="0"/>
        <condense val="0"/>
        <extend val="0"/>
        <outline val="0"/>
        <shadow val="0"/>
        <u val="none"/>
        <vertAlign val="baseline"/>
        <sz val="10"/>
        <color rgb="FFFFFFFF"/>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alignment horizontal="center"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numFmt numFmtId="175" formatCode="0.0000"/>
      <alignment horizontal="center" vertical="center" textRotation="0" wrapText="0" indent="0" justifyLastLine="0" shrinkToFit="0" readingOrder="0"/>
    </dxf>
    <dxf>
      <font>
        <strike val="0"/>
        <outline val="0"/>
        <shadow val="0"/>
        <vertAlign val="baseline"/>
        <sz val="10"/>
      </font>
      <numFmt numFmtId="175" formatCode="0.0000"/>
      <alignment horizontal="center"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general"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alignment horizontal="center" vertical="center" textRotation="0" wrapText="0" indent="0" justifyLastLine="0" shrinkToFit="0" readingOrder="0"/>
    </dxf>
    <dxf>
      <font>
        <strike val="0"/>
        <outline val="0"/>
        <shadow val="0"/>
        <vertAlign val="baseline"/>
        <sz val="10"/>
      </font>
      <numFmt numFmtId="0" formatCode="General"/>
      <alignment horizontal="center" vertical="center" textRotation="0" wrapText="0" indent="0" justifyLastLine="0" shrinkToFit="0" readingOrder="0"/>
    </dxf>
    <dxf>
      <font>
        <strike val="0"/>
        <outline val="0"/>
        <shadow val="0"/>
        <vertAlign val="baseline"/>
        <sz val="10"/>
      </font>
      <numFmt numFmtId="0" formatCode="General"/>
      <alignment horizontal="center" vertical="center" textRotation="0" wrapText="0" indent="0" justifyLastLine="0" shrinkToFit="0" readingOrder="0"/>
    </dxf>
    <dxf>
      <font>
        <strike val="0"/>
        <outline val="0"/>
        <shadow val="0"/>
        <vertAlign val="baseline"/>
        <sz val="10"/>
      </font>
      <numFmt numFmtId="0" formatCode="General"/>
      <alignment horizontal="center" vertical="center" textRotation="0" wrapText="0" indent="0" justifyLastLine="0" shrinkToFit="0" readingOrder="0"/>
    </dxf>
    <dxf>
      <font>
        <strike val="0"/>
        <outline val="0"/>
        <shadow val="0"/>
        <vertAlign val="baseline"/>
        <sz val="10"/>
      </font>
      <alignment horizontal="general" vertical="center" textRotation="0" wrapText="0" indent="0" justifyLastLine="0" shrinkToFit="0" readingOrder="0"/>
    </dxf>
    <dxf>
      <font>
        <strike val="0"/>
        <outline val="0"/>
        <shadow val="0"/>
        <vertAlign val="baseline"/>
        <sz val="10"/>
      </font>
    </dxf>
    <dxf>
      <font>
        <strike val="0"/>
        <outline val="0"/>
        <shadow val="0"/>
        <vertAlign val="baseline"/>
        <sz val="10"/>
      </font>
      <alignment horizontal="center" vertical="center" textRotation="0" wrapText="0" indent="0" justifyLastLine="0" shrinkToFit="0" readingOrder="0"/>
    </dxf>
    <dxf>
      <font>
        <strike val="0"/>
        <outline val="0"/>
        <shadow val="0"/>
        <vertAlign val="baseline"/>
        <sz val="10"/>
      </font>
      <alignment horizontal="center" vertical="center" textRotation="0" wrapText="0" indent="0" justifyLastLine="0" shrinkToFit="0" readingOrder="0"/>
    </dxf>
    <dxf>
      <font>
        <strike val="0"/>
        <outline val="0"/>
        <shadow val="0"/>
        <vertAlign val="baseline"/>
        <sz val="10"/>
      </font>
      <alignment horizontal="center" vertical="center" textRotation="0" wrapText="0" indent="0" justifyLastLine="0" shrinkToFit="0" readingOrder="0"/>
    </dxf>
    <dxf>
      <font>
        <strike val="0"/>
        <outline val="0"/>
        <shadow val="0"/>
        <vertAlign val="baseline"/>
        <sz val="10"/>
      </font>
      <alignment horizontal="center" vertical="center" textRotation="0" wrapText="0" indent="0" justifyLastLine="0" shrinkToFit="0" readingOrder="0"/>
    </dxf>
    <dxf>
      <font>
        <strike val="0"/>
        <outline val="0"/>
        <shadow val="0"/>
        <vertAlign val="baseline"/>
        <sz val="10"/>
      </font>
      <alignment horizontal="center" vertical="center" textRotation="0" wrapText="0" indent="0" justifyLastLine="0" shrinkToFit="0" readingOrder="0"/>
    </dxf>
    <dxf>
      <font>
        <strike val="0"/>
        <outline val="0"/>
        <shadow val="0"/>
        <vertAlign val="baseline"/>
        <sz val="10"/>
        <family val="2"/>
      </font>
      <alignment horizontal="center" vertical="center" textRotation="0" wrapText="0" indent="0" justifyLastLine="0" shrinkToFit="0" readingOrder="0"/>
    </dxf>
    <dxf>
      <font>
        <b/>
        <i val="0"/>
        <strike val="0"/>
        <condense val="0"/>
        <extend val="0"/>
        <outline val="0"/>
        <shadow val="0"/>
        <u val="none"/>
        <vertAlign val="baseline"/>
        <sz val="10"/>
        <color theme="1"/>
        <name val="Aptos Narrow"/>
        <family val="2"/>
        <scheme val="minor"/>
      </font>
      <alignment horizontal="center"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0"/>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rgb="FFFFFFFF"/>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vertAlign val="baseline"/>
        <sz val="10"/>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0"/>
      </font>
      <numFmt numFmtId="183" formatCode="0.00000"/>
      <fill>
        <patternFill patternType="none">
          <fgColor indexed="64"/>
          <bgColor indexed="65"/>
        </patternFill>
      </fill>
      <alignment horizontal="center" vertical="center" textRotation="0" wrapText="0" indent="0" justifyLastLine="0" shrinkToFit="0" readingOrder="0"/>
    </dxf>
    <dxf>
      <font>
        <strike val="0"/>
        <outline val="0"/>
        <shadow val="0"/>
        <vertAlign val="baseline"/>
        <sz val="10"/>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0"/>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0"/>
      </fon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font>
      <fill>
        <patternFill patternType="none">
          <fgColor indexed="64"/>
          <bgColor auto="1"/>
        </patternFill>
      </fill>
      <alignment horizontal="center" vertical="center" textRotation="0" wrapText="0" indent="0" justifyLastLine="0" shrinkToFit="0" readingOrder="0"/>
    </dxf>
    <dxf>
      <font>
        <strike val="0"/>
        <outline val="0"/>
        <shadow val="0"/>
        <vertAlign val="baseline"/>
        <sz val="10"/>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rgb="FFFFFFFF"/>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FCDE81"/>
      <color rgb="FF54ACA8"/>
      <color rgb="FF99CC00"/>
      <color rgb="FF2E16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r>
              <a:rPr lang="en-US" sz="2000">
                <a:solidFill>
                  <a:sysClr val="windowText" lastClr="000000"/>
                </a:solidFill>
              </a:rPr>
              <a:t>Greenhouse Gas Emissions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Results!$G$46</c:f>
              <c:strCache>
                <c:ptCount val="1"/>
                <c:pt idx="0">
                  <c:v>MTCO2e</c:v>
                </c:pt>
              </c:strCache>
            </c:strRef>
          </c:tx>
          <c:spPr>
            <a:solidFill>
              <a:schemeClr val="tx2">
                <a:lumMod val="50000"/>
                <a:lumOff val="50000"/>
              </a:schemeClr>
            </a:solidFill>
            <a:ln>
              <a:noFill/>
            </a:ln>
            <a:effectLst/>
          </c:spPr>
          <c:invertIfNegative val="0"/>
          <c:dPt>
            <c:idx val="4"/>
            <c:invertIfNegative val="0"/>
            <c:bubble3D val="0"/>
            <c:spPr>
              <a:solidFill>
                <a:schemeClr val="accent6"/>
              </a:solidFill>
              <a:ln>
                <a:noFill/>
              </a:ln>
              <a:effectLst/>
            </c:spPr>
            <c:extLst>
              <c:ext xmlns:c16="http://schemas.microsoft.com/office/drawing/2014/chart" uri="{C3380CC4-5D6E-409C-BE32-E72D297353CC}">
                <c16:uniqueId val="{00000002-6D8E-4943-9228-5382C492943A}"/>
              </c:ext>
            </c:extLst>
          </c:dPt>
          <c:dPt>
            <c:idx val="5"/>
            <c:invertIfNegative val="0"/>
            <c:bubble3D val="0"/>
            <c:spPr>
              <a:solidFill>
                <a:srgbClr val="00B050"/>
              </a:solidFill>
              <a:ln>
                <a:noFill/>
              </a:ln>
              <a:effectLst/>
            </c:spPr>
            <c:extLst>
              <c:ext xmlns:c16="http://schemas.microsoft.com/office/drawing/2014/chart" uri="{C3380CC4-5D6E-409C-BE32-E72D297353CC}">
                <c16:uniqueId val="{0000000B-39F8-4346-8DC3-6D4F6F3A1CE6}"/>
              </c:ext>
            </c:extLst>
          </c:dPt>
          <c:dPt>
            <c:idx val="6"/>
            <c:invertIfNegative val="0"/>
            <c:bubble3D val="0"/>
            <c:spPr>
              <a:solidFill>
                <a:srgbClr val="FFC000"/>
              </a:solidFill>
              <a:ln>
                <a:noFill/>
              </a:ln>
              <a:effectLst/>
            </c:spPr>
            <c:extLst>
              <c:ext xmlns:c16="http://schemas.microsoft.com/office/drawing/2014/chart" uri="{C3380CC4-5D6E-409C-BE32-E72D297353CC}">
                <c16:uniqueId val="{00000003-6D8E-4943-9228-5382C492943A}"/>
              </c:ext>
            </c:extLst>
          </c:dPt>
          <c:dPt>
            <c:idx val="7"/>
            <c:invertIfNegative val="0"/>
            <c:bubble3D val="0"/>
            <c:spPr>
              <a:solidFill>
                <a:srgbClr val="FFC000"/>
              </a:solidFill>
              <a:ln>
                <a:noFill/>
              </a:ln>
              <a:effectLst/>
            </c:spPr>
            <c:extLst>
              <c:ext xmlns:c16="http://schemas.microsoft.com/office/drawing/2014/chart" uri="{C3380CC4-5D6E-409C-BE32-E72D297353CC}">
                <c16:uniqueId val="{00000004-6D8E-4943-9228-5382C492943A}"/>
              </c:ext>
            </c:extLst>
          </c:dPt>
          <c:dPt>
            <c:idx val="8"/>
            <c:invertIfNegative val="0"/>
            <c:bubble3D val="0"/>
            <c:spPr>
              <a:solidFill>
                <a:schemeClr val="tx2">
                  <a:lumMod val="50000"/>
                  <a:lumOff val="50000"/>
                </a:schemeClr>
              </a:solidFill>
              <a:ln>
                <a:solidFill>
                  <a:srgbClr val="FFC000"/>
                </a:solidFill>
              </a:ln>
              <a:effectLst/>
            </c:spPr>
            <c:extLst>
              <c:ext xmlns:c16="http://schemas.microsoft.com/office/drawing/2014/chart" uri="{C3380CC4-5D6E-409C-BE32-E72D297353CC}">
                <c16:uniqueId val="{0000000E-D2B9-4D6B-A99A-CFE077B64261}"/>
              </c:ext>
            </c:extLst>
          </c:dPt>
          <c:dPt>
            <c:idx val="9"/>
            <c:invertIfNegative val="0"/>
            <c:bubble3D val="0"/>
            <c:spPr>
              <a:solidFill>
                <a:srgbClr val="FFC000"/>
              </a:solidFill>
              <a:ln>
                <a:solidFill>
                  <a:srgbClr val="FFC000"/>
                </a:solidFill>
              </a:ln>
              <a:effectLst/>
            </c:spPr>
            <c:extLst>
              <c:ext xmlns:c16="http://schemas.microsoft.com/office/drawing/2014/chart" uri="{C3380CC4-5D6E-409C-BE32-E72D297353CC}">
                <c16:uniqueId val="{0000000A-39F8-4346-8DC3-6D4F6F3A1CE6}"/>
              </c:ext>
            </c:extLst>
          </c:dPt>
          <c:dPt>
            <c:idx val="10"/>
            <c:invertIfNegative val="0"/>
            <c:bubble3D val="0"/>
            <c:spPr>
              <a:solidFill>
                <a:srgbClr val="FFC000"/>
              </a:solidFill>
              <a:ln>
                <a:noFill/>
              </a:ln>
              <a:effectLst/>
            </c:spPr>
            <c:extLst>
              <c:ext xmlns:c16="http://schemas.microsoft.com/office/drawing/2014/chart" uri="{C3380CC4-5D6E-409C-BE32-E72D297353CC}">
                <c16:uniqueId val="{00000006-6D8E-4943-9228-5382C492943A}"/>
              </c:ext>
            </c:extLst>
          </c:dPt>
          <c:dPt>
            <c:idx val="11"/>
            <c:invertIfNegative val="0"/>
            <c:bubble3D val="0"/>
            <c:spPr>
              <a:solidFill>
                <a:srgbClr val="FFC000"/>
              </a:solidFill>
              <a:ln>
                <a:noFill/>
              </a:ln>
              <a:effectLst/>
            </c:spPr>
            <c:extLst>
              <c:ext xmlns:c16="http://schemas.microsoft.com/office/drawing/2014/chart" uri="{C3380CC4-5D6E-409C-BE32-E72D297353CC}">
                <c16:uniqueId val="{00000005-6D8E-4943-9228-5382C492943A}"/>
              </c:ext>
            </c:extLst>
          </c:dPt>
          <c:cat>
            <c:multiLvlStrRef>
              <c:f>Results!$C$47:$E$58</c:f>
              <c:multiLvlStrCache>
                <c:ptCount val="12"/>
                <c:lvl>
                  <c:pt idx="0">
                    <c:v>Stationary Combustion</c:v>
                  </c:pt>
                  <c:pt idx="1">
                    <c:v>Anesthetic Gas</c:v>
                  </c:pt>
                  <c:pt idx="2">
                    <c:v>Mobile Combustion</c:v>
                  </c:pt>
                  <c:pt idx="3">
                    <c:v>Fugitive Emissions</c:v>
                  </c:pt>
                  <c:pt idx="4">
                    <c:v>Electricity</c:v>
                  </c:pt>
                  <c:pt idx="5">
                    <c:v>Steam</c:v>
                  </c:pt>
                  <c:pt idx="6">
                    <c:v>Purchased Goods and Services </c:v>
                  </c:pt>
                  <c:pt idx="7">
                    <c:v>Waste</c:v>
                  </c:pt>
                  <c:pt idx="8">
                    <c:v>Business travel</c:v>
                  </c:pt>
                  <c:pt idx="9">
                    <c:v>Employee commuting</c:v>
                  </c:pt>
                  <c:pt idx="10">
                    <c:v>Client (Patient) Travel </c:v>
                  </c:pt>
                  <c:pt idx="11">
                    <c:v>Electricity Transmission and Distribution Loss</c:v>
                  </c:pt>
                </c:lvl>
                <c:lvl>
                  <c:pt idx="0">
                    <c:v>#N/A</c:v>
                  </c:pt>
                  <c:pt idx="4">
                    <c:v>#N/A</c:v>
                  </c:pt>
                  <c:pt idx="6">
                    <c:v>#N/A</c:v>
                  </c:pt>
                </c:lvl>
                <c:lvl>
                  <c:pt idx="0">
                    <c:v>Scope 1</c:v>
                  </c:pt>
                  <c:pt idx="4">
                    <c:v>Scope 2</c:v>
                  </c:pt>
                  <c:pt idx="6">
                    <c:v>Scope 3</c:v>
                  </c:pt>
                </c:lvl>
              </c:multiLvlStrCache>
            </c:multiLvlStrRef>
          </c:cat>
          <c:val>
            <c:numRef>
              <c:f>Results!$G$47:$G$58</c:f>
              <c:numCache>
                <c:formatCode>0.00</c:formatCode>
                <c:ptCount val="12"/>
                <c:pt idx="0">
                  <c:v>#N/A</c:v>
                </c:pt>
                <c:pt idx="1">
                  <c:v>0</c:v>
                </c:pt>
                <c:pt idx="2">
                  <c:v>#N/A</c:v>
                </c:pt>
                <c:pt idx="3">
                  <c:v>0</c:v>
                </c:pt>
                <c:pt idx="4">
                  <c:v>0</c:v>
                </c:pt>
                <c:pt idx="5">
                  <c:v>0</c:v>
                </c:pt>
                <c:pt idx="6">
                  <c:v>0</c:v>
                </c:pt>
                <c:pt idx="7">
                  <c:v>0</c:v>
                </c:pt>
                <c:pt idx="8">
                  <c:v>#N/A</c:v>
                </c:pt>
                <c:pt idx="9">
                  <c:v>#N/A</c:v>
                </c:pt>
                <c:pt idx="10">
                  <c:v>#N/A</c:v>
                </c:pt>
                <c:pt idx="11">
                  <c:v>#N/A</c:v>
                </c:pt>
              </c:numCache>
            </c:numRef>
          </c:val>
          <c:extLst>
            <c:ext xmlns:c16="http://schemas.microsoft.com/office/drawing/2014/chart" uri="{C3380CC4-5D6E-409C-BE32-E72D297353CC}">
              <c16:uniqueId val="{00000000-61D4-4F16-889A-D0D48027AF73}"/>
            </c:ext>
          </c:extLst>
        </c:ser>
        <c:dLbls>
          <c:showLegendKey val="0"/>
          <c:showVal val="0"/>
          <c:showCatName val="0"/>
          <c:showSerName val="0"/>
          <c:showPercent val="0"/>
          <c:showBubbleSize val="0"/>
        </c:dLbls>
        <c:gapWidth val="219"/>
        <c:overlap val="-27"/>
        <c:axId val="1345784496"/>
        <c:axId val="1345788336"/>
      </c:barChart>
      <c:catAx>
        <c:axId val="134578449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Emissions categories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345788336"/>
        <c:crosses val="autoZero"/>
        <c:auto val="1"/>
        <c:lblAlgn val="ctr"/>
        <c:lblOffset val="100"/>
        <c:noMultiLvlLbl val="0"/>
      </c:catAx>
      <c:valAx>
        <c:axId val="1345788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Amount of Emissions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45784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US" sz="2400" b="1">
                <a:solidFill>
                  <a:sysClr val="windowText" lastClr="000000"/>
                </a:solidFill>
              </a:rPr>
              <a:t>Greenhouse Gas</a:t>
            </a:r>
            <a:r>
              <a:rPr lang="en-US" sz="2400" b="1" baseline="0">
                <a:solidFill>
                  <a:sysClr val="windowText" lastClr="000000"/>
                </a:solidFill>
              </a:rPr>
              <a:t> Inventory</a:t>
            </a:r>
            <a:endParaRPr lang="en-US" sz="2400" b="1">
              <a:solidFill>
                <a:sysClr val="windowText" lastClr="000000"/>
              </a:solidFill>
            </a:endParaRPr>
          </a:p>
        </c:rich>
      </c:tx>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662690782637022"/>
          <c:y val="0.1204332989906168"/>
          <c:w val="0.50305284505998371"/>
          <c:h val="0.8694033604645367"/>
        </c:manualLayout>
      </c:layout>
      <c:doughnutChart>
        <c:varyColors val="1"/>
        <c:ser>
          <c:idx val="0"/>
          <c:order val="0"/>
          <c:dPt>
            <c:idx val="0"/>
            <c:bubble3D val="0"/>
            <c:spPr>
              <a:solidFill>
                <a:schemeClr val="tx2">
                  <a:lumMod val="50000"/>
                  <a:lumOff val="50000"/>
                </a:schemeClr>
              </a:solidFill>
              <a:ln w="19050">
                <a:solidFill>
                  <a:schemeClr val="lt1"/>
                </a:solidFill>
              </a:ln>
              <a:effectLst/>
            </c:spPr>
            <c:extLst>
              <c:ext xmlns:c16="http://schemas.microsoft.com/office/drawing/2014/chart" uri="{C3380CC4-5D6E-409C-BE32-E72D297353CC}">
                <c16:uniqueId val="{00000003-483F-452C-AD5C-E0405957C4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483F-452C-AD5C-E0405957C4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483F-452C-AD5C-E0405957C4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E-483F-452C-AD5C-E0405957C481}"/>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4-483F-452C-AD5C-E0405957C48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F-483F-452C-AD5C-E0405957C481}"/>
              </c:ext>
            </c:extLst>
          </c:dPt>
          <c:dPt>
            <c:idx val="6"/>
            <c:bubble3D val="0"/>
            <c:spPr>
              <a:solidFill>
                <a:srgbClr val="FFC000"/>
              </a:solidFill>
              <a:ln w="19050">
                <a:solidFill>
                  <a:schemeClr val="lt1"/>
                </a:solidFill>
              </a:ln>
              <a:effectLst/>
            </c:spPr>
            <c:extLst>
              <c:ext xmlns:c16="http://schemas.microsoft.com/office/drawing/2014/chart" uri="{C3380CC4-5D6E-409C-BE32-E72D297353CC}">
                <c16:uniqueId val="{00000002-483F-452C-AD5C-E0405957C48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0-483F-452C-AD5C-E0405957C48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83F-452C-AD5C-E0405957C48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2-483F-452C-AD5C-E0405957C48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3-483F-452C-AD5C-E0405957C48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4-483F-452C-AD5C-E0405957C481}"/>
              </c:ext>
            </c:extLst>
          </c:dPt>
          <c:dLbls>
            <c:dLbl>
              <c:idx val="0"/>
              <c:layout>
                <c:manualLayout>
                  <c:x val="3.851317092826146E-3"/>
                  <c:y val="-3.7025851296220116E-2"/>
                </c:manualLayout>
              </c:layout>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483F-452C-AD5C-E0405957C481}"/>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83F-452C-AD5C-E0405957C481}"/>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83F-452C-AD5C-E0405957C481}"/>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83F-452C-AD5C-E0405957C481}"/>
                </c:ext>
              </c:extLst>
            </c:dLbl>
            <c:dLbl>
              <c:idx val="4"/>
              <c:layout>
                <c:manualLayout>
                  <c:x val="3.7159069241905297E-2"/>
                  <c:y val="1.8168175922150639E-2"/>
                </c:manualLayout>
              </c:layout>
              <c:tx>
                <c:rich>
                  <a:bodyPr rot="0" spcFirstLastPara="1" vertOverflow="ellipsis" vert="horz" wrap="square" lIns="38100" tIns="19050" rIns="38100" bIns="19050" anchor="ctr" anchorCtr="1">
                    <a:noAutofit/>
                  </a:bodyPr>
                  <a:lstStyle/>
                  <a:p>
                    <a:pPr>
                      <a:defRPr sz="1200" b="1" i="0" u="none" strike="noStrike" kern="1200" baseline="0">
                        <a:solidFill>
                          <a:sysClr val="windowText" lastClr="000000"/>
                        </a:solidFill>
                        <a:latin typeface="+mn-lt"/>
                        <a:ea typeface="+mn-ea"/>
                        <a:cs typeface="+mn-cs"/>
                      </a:defRPr>
                    </a:pP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4.5999999999999999E-2"/>
                      <c:h val="3.3866353540127944E-2"/>
                    </c:manualLayout>
                  </c15:layout>
                  <c15:showDataLabelsRange val="1"/>
                </c:ext>
                <c:ext xmlns:c16="http://schemas.microsoft.com/office/drawing/2014/chart" uri="{C3380CC4-5D6E-409C-BE32-E72D297353CC}">
                  <c16:uniqueId val="{00000004-483F-452C-AD5C-E0405957C481}"/>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83F-452C-AD5C-E0405957C481}"/>
                </c:ext>
              </c:extLst>
            </c:dLbl>
            <c:dLbl>
              <c:idx val="6"/>
              <c:layout>
                <c:manualLayout>
                  <c:x val="-1.3831539714252199E-2"/>
                  <c:y val="-3.1335312955621267E-2"/>
                </c:manualLayout>
              </c:layout>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483F-452C-AD5C-E0405957C481}"/>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483F-452C-AD5C-E0405957C481}"/>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83F-452C-AD5C-E0405957C481}"/>
                </c:ext>
              </c:extLst>
            </c:dLbl>
            <c:dLbl>
              <c:idx val="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83F-452C-AD5C-E0405957C481}"/>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83F-452C-AD5C-E0405957C481}"/>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83F-452C-AD5C-E0405957C48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val>
            <c:numRef>
              <c:f>Results!$D$47:$D$58</c:f>
              <c:numCache>
                <c:formatCode>0.00%</c:formatCode>
                <c:ptCount val="12"/>
                <c:pt idx="0">
                  <c:v>#N/A</c:v>
                </c:pt>
                <c:pt idx="4">
                  <c:v>#N/A</c:v>
                </c:pt>
                <c:pt idx="6">
                  <c:v>#N/A</c:v>
                </c:pt>
              </c:numCache>
            </c:numRef>
          </c:val>
          <c:extLst>
            <c:ext xmlns:c15="http://schemas.microsoft.com/office/drawing/2012/chart" uri="{02D57815-91ED-43cb-92C2-25804820EDAC}">
              <c15:datalabelsRange>
                <c15:f>Results!$C$47:$C$58</c15:f>
                <c15:dlblRangeCache>
                  <c:ptCount val="12"/>
                  <c:pt idx="0">
                    <c:v>Scope 1</c:v>
                  </c:pt>
                  <c:pt idx="4">
                    <c:v>Scope 2</c:v>
                  </c:pt>
                  <c:pt idx="6">
                    <c:v>Scope 3</c:v>
                  </c:pt>
                </c15:dlblRangeCache>
              </c15:datalabelsRange>
            </c:ext>
            <c:ext xmlns:c16="http://schemas.microsoft.com/office/drawing/2014/chart" uri="{C3380CC4-5D6E-409C-BE32-E72D297353CC}">
              <c16:uniqueId val="{00000000-483F-452C-AD5C-E0405957C481}"/>
            </c:ext>
          </c:extLst>
        </c:ser>
        <c:ser>
          <c:idx val="1"/>
          <c:order val="1"/>
          <c:dPt>
            <c:idx val="0"/>
            <c:bubble3D val="0"/>
            <c:spPr>
              <a:solidFill>
                <a:schemeClr val="tx2">
                  <a:lumMod val="10000"/>
                  <a:lumOff val="90000"/>
                </a:schemeClr>
              </a:solidFill>
              <a:ln w="19050">
                <a:solidFill>
                  <a:schemeClr val="lt1"/>
                </a:solidFill>
              </a:ln>
              <a:effectLst/>
            </c:spPr>
            <c:extLst>
              <c:ext xmlns:c16="http://schemas.microsoft.com/office/drawing/2014/chart" uri="{C3380CC4-5D6E-409C-BE32-E72D297353CC}">
                <c16:uniqueId val="{0000000A-483F-452C-AD5C-E0405957C481}"/>
              </c:ext>
            </c:extLst>
          </c:dPt>
          <c:dPt>
            <c:idx val="1"/>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16-483F-452C-AD5C-E0405957C481}"/>
              </c:ext>
            </c:extLst>
          </c:dPt>
          <c:dPt>
            <c:idx val="2"/>
            <c:bubble3D val="0"/>
            <c:spPr>
              <a:solidFill>
                <a:schemeClr val="tx2">
                  <a:lumMod val="50000"/>
                  <a:lumOff val="50000"/>
                </a:schemeClr>
              </a:solidFill>
              <a:ln w="19050">
                <a:solidFill>
                  <a:schemeClr val="lt1"/>
                </a:solidFill>
              </a:ln>
              <a:effectLst/>
            </c:spPr>
            <c:extLst>
              <c:ext xmlns:c16="http://schemas.microsoft.com/office/drawing/2014/chart" uri="{C3380CC4-5D6E-409C-BE32-E72D297353CC}">
                <c16:uniqueId val="{0000000B-483F-452C-AD5C-E0405957C481}"/>
              </c:ext>
            </c:extLst>
          </c:dPt>
          <c:dPt>
            <c:idx val="3"/>
            <c:bubble3D val="0"/>
            <c:spPr>
              <a:solidFill>
                <a:schemeClr val="tx2">
                  <a:lumMod val="75000"/>
                  <a:lumOff val="25000"/>
                </a:schemeClr>
              </a:solidFill>
              <a:ln w="19050">
                <a:solidFill>
                  <a:schemeClr val="lt1"/>
                </a:solidFill>
              </a:ln>
              <a:effectLst/>
            </c:spPr>
            <c:extLst>
              <c:ext xmlns:c16="http://schemas.microsoft.com/office/drawing/2014/chart" uri="{C3380CC4-5D6E-409C-BE32-E72D297353CC}">
                <c16:uniqueId val="{00000017-483F-452C-AD5C-E0405957C481}"/>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6-483F-452C-AD5C-E0405957C481}"/>
              </c:ext>
            </c:extLst>
          </c:dPt>
          <c:dPt>
            <c:idx val="5"/>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8-483F-452C-AD5C-E0405957C481}"/>
              </c:ext>
            </c:extLst>
          </c:dPt>
          <c:dPt>
            <c:idx val="6"/>
            <c:bubble3D val="0"/>
            <c:spPr>
              <a:solidFill>
                <a:srgbClr val="664E02"/>
              </a:solidFill>
              <a:ln w="19050">
                <a:solidFill>
                  <a:schemeClr val="lt1"/>
                </a:solidFill>
              </a:ln>
              <a:effectLst/>
            </c:spPr>
            <c:extLst>
              <c:ext xmlns:c16="http://schemas.microsoft.com/office/drawing/2014/chart" uri="{C3380CC4-5D6E-409C-BE32-E72D297353CC}">
                <c16:uniqueId val="{00000009-483F-452C-AD5C-E0405957C481}"/>
              </c:ext>
            </c:extLst>
          </c:dPt>
          <c:dPt>
            <c:idx val="7"/>
            <c:bubble3D val="0"/>
            <c:spPr>
              <a:solidFill>
                <a:srgbClr val="9E7904"/>
              </a:solidFill>
              <a:ln w="19050">
                <a:solidFill>
                  <a:schemeClr val="lt1"/>
                </a:solidFill>
              </a:ln>
              <a:effectLst/>
            </c:spPr>
            <c:extLst>
              <c:ext xmlns:c16="http://schemas.microsoft.com/office/drawing/2014/chart" uri="{C3380CC4-5D6E-409C-BE32-E72D297353CC}">
                <c16:uniqueId val="{00000008-483F-452C-AD5C-E0405957C481}"/>
              </c:ext>
            </c:extLst>
          </c:dPt>
          <c:dPt>
            <c:idx val="8"/>
            <c:bubble3D val="0"/>
            <c:spPr>
              <a:solidFill>
                <a:srgbClr val="CD9D05"/>
              </a:solidFill>
              <a:ln w="19050">
                <a:solidFill>
                  <a:schemeClr val="lt1"/>
                </a:solidFill>
              </a:ln>
              <a:effectLst/>
            </c:spPr>
            <c:extLst>
              <c:ext xmlns:c16="http://schemas.microsoft.com/office/drawing/2014/chart" uri="{C3380CC4-5D6E-409C-BE32-E72D297353CC}">
                <c16:uniqueId val="{00000019-483F-452C-AD5C-E0405957C481}"/>
              </c:ext>
            </c:extLst>
          </c:dPt>
          <c:dPt>
            <c:idx val="9"/>
            <c:bubble3D val="0"/>
            <c:spPr>
              <a:solidFill>
                <a:srgbClr val="FACE40"/>
              </a:solidFill>
              <a:ln w="19050">
                <a:solidFill>
                  <a:schemeClr val="lt1"/>
                </a:solidFill>
              </a:ln>
              <a:effectLst/>
            </c:spPr>
            <c:extLst>
              <c:ext xmlns:c16="http://schemas.microsoft.com/office/drawing/2014/chart" uri="{C3380CC4-5D6E-409C-BE32-E72D297353CC}">
                <c16:uniqueId val="{0000001A-483F-452C-AD5C-E0405957C481}"/>
              </c:ext>
            </c:extLst>
          </c:dPt>
          <c:dPt>
            <c:idx val="10"/>
            <c:bubble3D val="0"/>
            <c:spPr>
              <a:solidFill>
                <a:srgbClr val="FCDE81"/>
              </a:solidFill>
              <a:ln w="19050">
                <a:solidFill>
                  <a:schemeClr val="lt1"/>
                </a:solidFill>
              </a:ln>
              <a:effectLst/>
            </c:spPr>
            <c:extLst>
              <c:ext xmlns:c16="http://schemas.microsoft.com/office/drawing/2014/chart" uri="{C3380CC4-5D6E-409C-BE32-E72D297353CC}">
                <c16:uniqueId val="{00000015-483F-452C-AD5C-E0405957C481}"/>
              </c:ext>
            </c:extLst>
          </c:dPt>
          <c:dPt>
            <c:idx val="11"/>
            <c:bubble3D val="0"/>
            <c:spPr>
              <a:solidFill>
                <a:srgbClr val="FEF4D2"/>
              </a:solidFill>
              <a:ln w="19050">
                <a:solidFill>
                  <a:schemeClr val="lt1"/>
                </a:solidFill>
              </a:ln>
              <a:effectLst/>
            </c:spPr>
            <c:extLst>
              <c:ext xmlns:c16="http://schemas.microsoft.com/office/drawing/2014/chart" uri="{C3380CC4-5D6E-409C-BE32-E72D297353CC}">
                <c16:uniqueId val="{00000007-483F-452C-AD5C-E0405957C481}"/>
              </c:ext>
            </c:extLst>
          </c:dPt>
          <c:dLbls>
            <c:dLbl>
              <c:idx val="0"/>
              <c:layout>
                <c:manualLayout>
                  <c:x val="0.30996636971581376"/>
                  <c:y val="-0.1823466064745777"/>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483F-452C-AD5C-E0405957C481}"/>
                </c:ext>
              </c:extLst>
            </c:dLbl>
            <c:dLbl>
              <c:idx val="1"/>
              <c:layout>
                <c:manualLayout>
                  <c:x val="0.23429806220254445"/>
                  <c:y val="-0.19510171505066948"/>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483F-452C-AD5C-E0405957C481}"/>
                </c:ext>
              </c:extLst>
            </c:dLbl>
            <c:dLbl>
              <c:idx val="2"/>
              <c:layout>
                <c:manualLayout>
                  <c:x val="0.24318365973094011"/>
                  <c:y val="-0.11307908665709167"/>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483F-452C-AD5C-E0405957C481}"/>
                </c:ext>
              </c:extLst>
            </c:dLbl>
            <c:dLbl>
              <c:idx val="3"/>
              <c:layout>
                <c:manualLayout>
                  <c:x val="0.21788553950225403"/>
                  <c:y val="-8.5091814750027306E-2"/>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483F-452C-AD5C-E0405957C481}"/>
                </c:ext>
              </c:extLst>
            </c:dLbl>
            <c:dLbl>
              <c:idx val="4"/>
              <c:layout>
                <c:manualLayout>
                  <c:x val="0.12536436954193705"/>
                  <c:y val="0.13786919725586302"/>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483F-452C-AD5C-E0405957C481}"/>
                </c:ext>
              </c:extLst>
            </c:dLbl>
            <c:dLbl>
              <c:idx val="5"/>
              <c:layout>
                <c:manualLayout>
                  <c:x val="-0.15143337008770555"/>
                  <c:y val="0.25516866260236531"/>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483F-452C-AD5C-E0405957C481}"/>
                </c:ext>
              </c:extLst>
            </c:dLbl>
            <c:dLbl>
              <c:idx val="6"/>
              <c:layout>
                <c:manualLayout>
                  <c:x val="-0.24112040343700333"/>
                  <c:y val="3.1725561150950127E-2"/>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483F-452C-AD5C-E0405957C481}"/>
                </c:ext>
              </c:extLst>
            </c:dLbl>
            <c:dLbl>
              <c:idx val="7"/>
              <c:layout>
                <c:manualLayout>
                  <c:x val="-0.28452859676854231"/>
                  <c:y val="-3.6720310568076037E-2"/>
                </c:manualLayout>
              </c:layout>
              <c:tx>
                <c:rich>
                  <a:bodyPr/>
                  <a:lstStyle/>
                  <a:p>
                    <a:fld id="{753755C3-4F7B-4C46-A8E4-2D499CE8C9FE}" type="CELLRANGE">
                      <a:rPr lang="en-US" baseline="0"/>
                      <a:pPr/>
                      <a:t>[CELLRANGE]</a:t>
                    </a:fld>
                    <a:r>
                      <a:rPr lang="en-US" baseline="0"/>
                      <a:t>, </a:t>
                    </a:r>
                    <a:fld id="{B8923DAA-7210-8B46-9FC8-DA1CE8133815}"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83F-452C-AD5C-E0405957C481}"/>
                </c:ext>
              </c:extLst>
            </c:dLbl>
            <c:dLbl>
              <c:idx val="8"/>
              <c:layout>
                <c:manualLayout>
                  <c:x val="-0.2727888930299846"/>
                  <c:y val="-0.10598852906591788"/>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483F-452C-AD5C-E0405957C481}"/>
                </c:ext>
              </c:extLst>
            </c:dLbl>
            <c:dLbl>
              <c:idx val="9"/>
              <c:layout>
                <c:manualLayout>
                  <c:x val="-0.26417204461867377"/>
                  <c:y val="-0.19377527039512005"/>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483F-452C-AD5C-E0405957C481}"/>
                </c:ext>
              </c:extLst>
            </c:dLbl>
            <c:dLbl>
              <c:idx val="10"/>
              <c:layout>
                <c:manualLayout>
                  <c:x val="-0.31305063059892591"/>
                  <c:y val="-0.11320752739583899"/>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483F-452C-AD5C-E0405957C481}"/>
                </c:ext>
              </c:extLst>
            </c:dLbl>
            <c:dLbl>
              <c:idx val="11"/>
              <c:layout>
                <c:manualLayout>
                  <c:x val="-0.40068086247421181"/>
                  <c:y val="-0.12781739942321607"/>
                </c:manualLayout>
              </c:layout>
              <c:tx>
                <c:rich>
                  <a:bodyPr/>
                  <a:lstStyle/>
                  <a:p>
                    <a:endParaRPr lang="en-US" baseline="0"/>
                  </a:p>
                </c:rich>
              </c:tx>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483F-452C-AD5C-E0405957C48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s>
          <c:val>
            <c:numRef>
              <c:f>Results!$F$47:$F$58</c:f>
              <c:numCache>
                <c:formatCode>0.00%</c:formatCode>
                <c:ptCount val="12"/>
                <c:pt idx="0">
                  <c:v>#N/A</c:v>
                </c:pt>
                <c:pt idx="1">
                  <c:v>#N/A</c:v>
                </c:pt>
                <c:pt idx="2">
                  <c:v>#N/A</c:v>
                </c:pt>
                <c:pt idx="3">
                  <c:v>#N/A</c:v>
                </c:pt>
                <c:pt idx="4">
                  <c:v>#N/A</c:v>
                </c:pt>
                <c:pt idx="5">
                  <c:v>#N/A</c:v>
                </c:pt>
                <c:pt idx="6">
                  <c:v>#N/A</c:v>
                </c:pt>
                <c:pt idx="7">
                  <c:v>0</c:v>
                </c:pt>
                <c:pt idx="8">
                  <c:v>#N/A</c:v>
                </c:pt>
                <c:pt idx="9">
                  <c:v>#N/A</c:v>
                </c:pt>
                <c:pt idx="10">
                  <c:v>#N/A</c:v>
                </c:pt>
                <c:pt idx="11">
                  <c:v>#N/A</c:v>
                </c:pt>
              </c:numCache>
            </c:numRef>
          </c:val>
          <c:extLst>
            <c:ext xmlns:c15="http://schemas.microsoft.com/office/drawing/2012/chart" uri="{02D57815-91ED-43cb-92C2-25804820EDAC}">
              <c15:datalabelsRange>
                <c15:f>Results!$E$47:$E$58</c15:f>
                <c15:dlblRangeCache>
                  <c:ptCount val="12"/>
                  <c:pt idx="0">
                    <c:v>Stationary Combustion</c:v>
                  </c:pt>
                  <c:pt idx="1">
                    <c:v>Anesthetic Gas</c:v>
                  </c:pt>
                  <c:pt idx="2">
                    <c:v>Mobile Combustion</c:v>
                  </c:pt>
                  <c:pt idx="3">
                    <c:v>Fugitive Emissions</c:v>
                  </c:pt>
                  <c:pt idx="4">
                    <c:v>Electricity</c:v>
                  </c:pt>
                  <c:pt idx="5">
                    <c:v>Steam</c:v>
                  </c:pt>
                  <c:pt idx="6">
                    <c:v>Purchased Goods and Services </c:v>
                  </c:pt>
                  <c:pt idx="7">
                    <c:v>Waste</c:v>
                  </c:pt>
                  <c:pt idx="8">
                    <c:v>Business travel</c:v>
                  </c:pt>
                  <c:pt idx="9">
                    <c:v>Employee commuting</c:v>
                  </c:pt>
                  <c:pt idx="10">
                    <c:v>Client (Patient) Travel </c:v>
                  </c:pt>
                  <c:pt idx="11">
                    <c:v>Electricity Transmission and Distribution Loss</c:v>
                  </c:pt>
                </c15:dlblRangeCache>
              </c15:datalabelsRange>
            </c:ext>
            <c:ext xmlns:c16="http://schemas.microsoft.com/office/drawing/2014/chart" uri="{C3380CC4-5D6E-409C-BE32-E72D297353CC}">
              <c16:uniqueId val="{00000005-483F-452C-AD5C-E0405957C481}"/>
            </c:ext>
          </c:extLst>
        </c:ser>
        <c:dLbls>
          <c:showLegendKey val="0"/>
          <c:showVal val="0"/>
          <c:showCatName val="0"/>
          <c:showSerName val="0"/>
          <c:showPercent val="0"/>
          <c:showBubbleSize val="0"/>
          <c:showLeaderLines val="1"/>
        </c:dLbls>
        <c:firstSliceAng val="0"/>
        <c:holeSize val="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hyperlink" Target="#'Table of Content'!A1"/></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A1"/></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99</xdr:row>
      <xdr:rowOff>9525</xdr:rowOff>
    </xdr:from>
    <xdr:to>
      <xdr:col>0</xdr:col>
      <xdr:colOff>0</xdr:colOff>
      <xdr:row>108</xdr:row>
      <xdr:rowOff>161925</xdr:rowOff>
    </xdr:to>
    <xdr:sp macro="" textlink="">
      <xdr:nvSpPr>
        <xdr:cNvPr id="10" name="TextBox 9">
          <a:extLst>
            <a:ext uri="{FF2B5EF4-FFF2-40B4-BE49-F238E27FC236}">
              <a16:creationId xmlns:a16="http://schemas.microsoft.com/office/drawing/2014/main" id="{B0A8E3D3-6CD8-472A-AF39-02AA808D103A}"/>
            </a:ext>
          </a:extLst>
        </xdr:cNvPr>
        <xdr:cNvSpPr txBox="1"/>
      </xdr:nvSpPr>
      <xdr:spPr>
        <a:xfrm>
          <a:off x="1514475" y="19935825"/>
          <a:ext cx="91440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819150</xdr:colOff>
      <xdr:row>4</xdr:row>
      <xdr:rowOff>142875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C55C9FEC-283A-4602-B561-118DECFF5083}"/>
            </a:ext>
          </a:extLst>
        </xdr:cNvPr>
        <xdr:cNvSpPr txBox="1"/>
      </xdr:nvSpPr>
      <xdr:spPr>
        <a:xfrm>
          <a:off x="0" y="638175"/>
          <a:ext cx="1428750" cy="371475"/>
        </a:xfrm>
        <a:prstGeom prst="rect">
          <a:avLst/>
        </a:prstGeom>
        <a:solidFill>
          <a:schemeClr val="accent6"/>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ptos Narrow" panose="02110004020202020204"/>
              <a:ea typeface="+mn-ea"/>
              <a:cs typeface="+mn-cs"/>
            </a:rPr>
            <a:t>Table of Content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3</xdr:row>
      <xdr:rowOff>66675</xdr:rowOff>
    </xdr:from>
    <xdr:to>
      <xdr:col>2</xdr:col>
      <xdr:colOff>9525</xdr:colOff>
      <xdr:row>5</xdr:row>
      <xdr:rowOff>19050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EA027A26-9C32-42D0-8A2A-7FFC799C3BE4}"/>
            </a:ext>
          </a:extLst>
        </xdr:cNvPr>
        <xdr:cNvSpPr txBox="1"/>
      </xdr:nvSpPr>
      <xdr:spPr>
        <a:xfrm>
          <a:off x="47625" y="685800"/>
          <a:ext cx="1428750" cy="371475"/>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Table of Content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209550</xdr:colOff>
      <xdr:row>4</xdr:row>
      <xdr:rowOff>142875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35C6EA1E-3379-49EB-8F41-72BB7E8F912C}"/>
            </a:ext>
          </a:extLst>
        </xdr:cNvPr>
        <xdr:cNvSpPr txBox="1"/>
      </xdr:nvSpPr>
      <xdr:spPr>
        <a:xfrm>
          <a:off x="0" y="638175"/>
          <a:ext cx="1428750" cy="371475"/>
        </a:xfrm>
        <a:prstGeom prst="rect">
          <a:avLst/>
        </a:prstGeom>
        <a:solidFill>
          <a:schemeClr val="accent6"/>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ptos Narrow" panose="02110004020202020204"/>
              <a:ea typeface="+mn-ea"/>
              <a:cs typeface="+mn-cs"/>
            </a:rPr>
            <a:t>Table of Content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657225</xdr:colOff>
      <xdr:row>4</xdr:row>
      <xdr:rowOff>142875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2948AF11-585C-44DB-8544-3731B0D240EC}"/>
            </a:ext>
          </a:extLst>
        </xdr:cNvPr>
        <xdr:cNvSpPr txBox="1"/>
      </xdr:nvSpPr>
      <xdr:spPr>
        <a:xfrm>
          <a:off x="0" y="638175"/>
          <a:ext cx="1428750" cy="371475"/>
        </a:xfrm>
        <a:prstGeom prst="rect">
          <a:avLst/>
        </a:prstGeom>
        <a:solidFill>
          <a:schemeClr val="accent6"/>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ptos Narrow" panose="02110004020202020204"/>
              <a:ea typeface="+mn-ea"/>
              <a:cs typeface="+mn-cs"/>
            </a:rPr>
            <a:t>Table of Content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91017</xdr:colOff>
      <xdr:row>60</xdr:row>
      <xdr:rowOff>121709</xdr:rowOff>
    </xdr:from>
    <xdr:to>
      <xdr:col>8</xdr:col>
      <xdr:colOff>176742</xdr:colOff>
      <xdr:row>95</xdr:row>
      <xdr:rowOff>114302</xdr:rowOff>
    </xdr:to>
    <xdr:graphicFrame macro="">
      <xdr:nvGraphicFramePr>
        <xdr:cNvPr id="2" name="Chart 1">
          <a:extLst>
            <a:ext uri="{FF2B5EF4-FFF2-40B4-BE49-F238E27FC236}">
              <a16:creationId xmlns:a16="http://schemas.microsoft.com/office/drawing/2014/main" id="{A1F18712-F036-4163-9EB2-14BA762D115A}"/>
            </a:ext>
            <a:ext uri="{147F2762-F138-4A5C-976F-8EAC2B608ADB}">
              <a16:predDERef xmlns:a16="http://schemas.microsoft.com/office/drawing/2014/main" pred="{BED0A68E-4911-4DFF-9077-BB47912D0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37041</xdr:colOff>
      <xdr:row>3</xdr:row>
      <xdr:rowOff>148168</xdr:rowOff>
    </xdr:from>
    <xdr:to>
      <xdr:col>8</xdr:col>
      <xdr:colOff>449791</xdr:colOff>
      <xdr:row>43</xdr:row>
      <xdr:rowOff>254000</xdr:rowOff>
    </xdr:to>
    <xdr:graphicFrame macro="">
      <xdr:nvGraphicFramePr>
        <xdr:cNvPr id="51" name="Chart 3">
          <a:extLst>
            <a:ext uri="{FF2B5EF4-FFF2-40B4-BE49-F238E27FC236}">
              <a16:creationId xmlns:a16="http://schemas.microsoft.com/office/drawing/2014/main" id="{D80DB16D-5E17-FC11-4E95-554573D1A2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123825</xdr:colOff>
      <xdr:row>4</xdr:row>
      <xdr:rowOff>142875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91BA788F-2347-451A-B9C1-09E7A6D5A815}"/>
            </a:ext>
          </a:extLst>
        </xdr:cNvPr>
        <xdr:cNvSpPr txBox="1"/>
      </xdr:nvSpPr>
      <xdr:spPr>
        <a:xfrm>
          <a:off x="0" y="638175"/>
          <a:ext cx="1428750" cy="371475"/>
        </a:xfrm>
        <a:prstGeom prst="rect">
          <a:avLst/>
        </a:prstGeom>
        <a:solidFill>
          <a:schemeClr val="accent6"/>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ptos Narrow" panose="02110004020202020204"/>
              <a:ea typeface="+mn-ea"/>
              <a:cs typeface="+mn-cs"/>
            </a:rPr>
            <a:t>Table of Content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197</xdr:row>
      <xdr:rowOff>0</xdr:rowOff>
    </xdr:from>
    <xdr:to>
      <xdr:col>5</xdr:col>
      <xdr:colOff>1548076</xdr:colOff>
      <xdr:row>220</xdr:row>
      <xdr:rowOff>92869</xdr:rowOff>
    </xdr:to>
    <xdr:pic>
      <xdr:nvPicPr>
        <xdr:cNvPr id="2" name="Picture 1">
          <a:extLst>
            <a:ext uri="{FF2B5EF4-FFF2-40B4-BE49-F238E27FC236}">
              <a16:creationId xmlns:a16="http://schemas.microsoft.com/office/drawing/2014/main" id="{31A0B0FE-3228-4C62-8D3A-7AC616081E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6333" y="37687250"/>
          <a:ext cx="10141743" cy="4474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376F46-620A-48B9-8103-AB6618D246AE}" name="EEIO_EmissionFactors" displayName="EEIO_EmissionFactors" ref="P4:U1020" totalsRowShown="0" headerRowDxfId="113" dataDxfId="112">
  <autoFilter ref="P4:U1020" xr:uid="{9D376F46-620A-48B9-8103-AB6618D246AE}"/>
  <tableColumns count="6">
    <tableColumn id="1" xr3:uid="{AFC5D23A-7D43-497A-A157-F522B4735A46}" name="2017 NAICS Code" dataDxfId="111"/>
    <tableColumn id="2" xr3:uid="{513945ED-D496-4484-9292-14B52C11D2F1}" name="2017 NAICS Title" dataDxfId="110"/>
    <tableColumn id="3" xr3:uid="{1BC38C84-FB7E-4A13-820D-D5056723FC70}" name="GHG" dataDxfId="109"/>
    <tableColumn id="5" xr3:uid="{E63015EC-00C7-4ED6-9953-DFFFEF3B1719}" name="GHG Emissions (kg CO2e/2021 USD)" dataDxfId="108"/>
    <tableColumn id="7" xr3:uid="{E431A64B-F55F-454B-A625-5BF54C45D15E}" name="GHG Emissions (MT CO2e/2021 USD)" dataDxfId="107">
      <calculatedColumnFormula>EEIO_EmissionFactors[[#This Row],[GHG Emissions (kg CO2e/2021 USD)]]/1000</calculatedColumnFormula>
    </tableColumn>
    <tableColumn id="6" xr3:uid="{AC93C219-8CFE-4B8E-9716-DF1F6F56408E}" name="Reference USEEIO Code" dataDxfId="106"/>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35D30F-DE6F-497F-AC6C-EB5109287C60}" name="InflationConversionRate" displayName="InflationConversionRate" ref="I4:K7" totalsRowShown="0" headerRowDxfId="105" dataDxfId="104">
  <autoFilter ref="I4:K7" xr:uid="{7035D30F-DE6F-497F-AC6C-EB5109287C60}"/>
  <tableColumns count="3">
    <tableColumn id="1" xr3:uid="{8CD0E266-49A3-46F6-B35A-79287E47654B}" name="Purchase Year" dataDxfId="103"/>
    <tableColumn id="2" xr3:uid="{8A7BA515-1C9C-4BAF-847A-4EF8D8B32DC8}" name="Factor Year" dataDxfId="102"/>
    <tableColumn id="3" xr3:uid="{70504FA0-F1DB-4098-9EDF-5D89ABF4734E}" name="Conversion Factor" dataDxfId="101"/>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B9D685-4AC1-4C6D-8876-BC35CDDA5F06}" name="USDInflationRates" displayName="USDInflationRates" ref="I11:L23" totalsRowShown="0" headerRowDxfId="100" dataDxfId="99">
  <autoFilter ref="I11:L23" xr:uid="{9DB9D685-4AC1-4C6D-8876-BC35CDDA5F06}"/>
  <tableColumns count="4">
    <tableColumn id="1" xr3:uid="{C2C22650-9FA2-44DD-A955-65B68CC6DD6B}" name="Months" dataDxfId="98"/>
    <tableColumn id="2" xr3:uid="{3800D117-607F-4D04-A56C-A3AFEF24C0B5}" name="2021 USD" dataDxfId="97"/>
    <tableColumn id="3" xr3:uid="{2711A26E-21F8-44DB-B22A-FCA2B3FEE022}" name="2022 USD" dataDxfId="96"/>
    <tableColumn id="4" xr3:uid="{113A3252-3BEF-4E82-90E3-B669AA83E4E6}" name="2023 USD" dataDxfId="95"/>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0CFF0A-D643-4B55-B454-1A1199107818}" name="GWP" displayName="GWP" ref="B4:E7" totalsRowShown="0" headerRowDxfId="94" dataDxfId="93">
  <autoFilter ref="B4:E7" xr:uid="{E40CFF0A-D643-4B55-B454-1A1199107818}"/>
  <tableColumns count="4">
    <tableColumn id="1" xr3:uid="{DE0F44C9-DBB3-4679-9459-6BEDDA2E601B}" name="Gas" dataDxfId="92"/>
    <tableColumn id="2" xr3:uid="{4130913A-8448-447F-8C2D-0D774A372FBE}" name="AR4" dataDxfId="91"/>
    <tableColumn id="3" xr3:uid="{408BB0AC-1B7C-4576-8004-EE2E58D83E64}" name="AR5" dataDxfId="90"/>
    <tableColumn id="5" xr3:uid="{52AD9D18-95C2-43CF-9D9A-A2E7C912475E}" name="AR6" dataDxfId="89"/>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399F37-370A-436D-B843-A7F0FC52371B}" name="WTT_Electricity_EF" displayName="WTT_Electricity_EF" ref="Y4:AB66" totalsRowShown="0" headerRowDxfId="88" dataDxfId="87">
  <autoFilter ref="Y4:AB66" xr:uid="{06399F37-370A-436D-B843-A7F0FC52371B}"/>
  <tableColumns count="4">
    <tableColumn id="1" xr3:uid="{2652D695-5D6E-4CBD-B2DA-E8A70C7E4B71}" name="Country" dataDxfId="86"/>
    <tableColumn id="2" xr3:uid="{49441F53-CDE2-437A-9130-B65FC445EBB7}" name="Electricity (generation) - kg CO2e/kWh" dataDxfId="85"/>
    <tableColumn id="3" xr3:uid="{96C86224-1DE2-4012-B229-23FE826E73EF}" name="Electricity (T&amp;D) - kg CO2e/kWh" dataDxfId="84"/>
    <tableColumn id="4" xr3:uid="{3DED0566-1CA3-4144-8C94-17F418B48C2E}" name="Total - MT CO2e/kWh" dataDxfId="83">
      <calculatedColumnFormula>(WTT_Electricity_EF[[#This Row],[Electricity (generation) - kg CO2e/kWh]]+WTT_Electricity_EF[[#This Row],[Electricity (T&amp;D) - kg CO2e/kWh]])/1000</calculatedColumnFormula>
    </tableColumn>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BAB76C-9E49-49EF-81BB-C0EBC13A5E7D}" name="WTT_Fuel_EF" displayName="WTT_Fuel_EF" ref="AF4:AI122" totalsRowShown="0" headerRowDxfId="82" dataDxfId="81">
  <autoFilter ref="AF4:AI122" xr:uid="{1BBAB76C-9E49-49EF-81BB-C0EBC13A5E7D}"/>
  <tableColumns count="4">
    <tableColumn id="5" xr3:uid="{4630558F-4161-4617-BD28-E1E18D17C979}" name="Concat" dataDxfId="80">
      <calculatedColumnFormula>_xlfn.CONCAT(WTT_Fuel_EF[[#This Row],[Fuel]],WTT_Fuel_EF[[#This Row],[Unit]])</calculatedColumnFormula>
    </tableColumn>
    <tableColumn id="1" xr3:uid="{95A9CD90-2DDA-4842-A9BF-CB0C7C3FCEA2}" name="Fuel" dataDxfId="79"/>
    <tableColumn id="2" xr3:uid="{3445744D-7016-4BE9-A657-9E30BB588BA8}" name="Unit" dataDxfId="78"/>
    <tableColumn id="3" xr3:uid="{125B4590-6583-43E2-9F90-9AA8EEF886CE}" name="Total kg CO2e per unit" dataDxfId="77"/>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47FF61-69DE-449C-A4AF-87FD273976D0}" name="EPA_TransportaionDistribution_EF" displayName="EPA_TransportaionDistribution_EF" ref="AM4:AR11" totalsRowShown="0" headerRowDxfId="76" dataDxfId="74" headerRowBorderDxfId="75" tableBorderDxfId="73" totalsRowBorderDxfId="72">
  <autoFilter ref="AM4:AR11" xr:uid="{8047FF61-69DE-449C-A4AF-87FD273976D0}"/>
  <tableColumns count="6">
    <tableColumn id="1" xr3:uid="{B59BA5A1-3345-49BA-9212-E7021F824E7E}" name="Vehicle Type" dataDxfId="71"/>
    <tableColumn id="2" xr3:uid="{E9768D00-C70E-4D4A-8B70-DFDC5E80FC3B}" name="Unit" dataDxfId="70"/>
    <tableColumn id="3" xr3:uid="{33836E6F-A74F-473C-BCB0-863FD611D377}" name="CO2 (kg/unit)" dataDxfId="69"/>
    <tableColumn id="4" xr3:uid="{50E0BB79-C47D-4430-B263-ACFD67F14B75}" name="CH4 (g/unit)" dataDxfId="68"/>
    <tableColumn id="5" xr3:uid="{6BE12644-6D61-4C47-9557-08DB07F26D60}" name="N2O (g/unit)" dataDxfId="67"/>
    <tableColumn id="6" xr3:uid="{2EE49C77-82A8-4886-ADF4-F8E73BD07620}" name="MTCO2e/unit" dataDxfId="66">
      <calculatedColumnFormula>(AO5/1000)+(AP5*$D$6/1000000)+(AQ5*$D$7/1000000)</calculatedColumnFormula>
    </tableColumn>
  </tableColumns>
  <tableStyleInfo name="TableStyleMedium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39AB0B0-9E70-4F4D-BF0B-AFA71251C428}" name="EPA_BusinessTravel_EF" displayName="EPA_BusinessTravel_EF" ref="AV4:BA16" totalsRowShown="0" headerRowDxfId="65" dataDxfId="63" headerRowBorderDxfId="64" tableBorderDxfId="62" totalsRowBorderDxfId="61">
  <autoFilter ref="AV4:BA16" xr:uid="{C39AB0B0-9E70-4F4D-BF0B-AFA71251C428}"/>
  <tableColumns count="6">
    <tableColumn id="1" xr3:uid="{520D8720-6A69-4F0B-9B72-94DEEB82E152}" name="Vehicle Type" dataDxfId="60"/>
    <tableColumn id="2" xr3:uid="{97328AC1-2C65-4BD9-A6BD-4CFE6B2986A4}" name="Unit" dataDxfId="59"/>
    <tableColumn id="3" xr3:uid="{9BD1C8BE-4B9E-4AAD-AECE-33D5F5696B0A}" name="CO2 (kg/unit)" dataDxfId="58"/>
    <tableColumn id="4" xr3:uid="{CBF60681-8774-4D82-8681-88AD21B947E7}" name="CH4 (g/unit)" dataDxfId="57"/>
    <tableColumn id="5" xr3:uid="{E0D08791-C4D0-4570-9F0D-29EDF286429E}" name="N2O (g/unit)" dataDxfId="56"/>
    <tableColumn id="6" xr3:uid="{6F47F450-71A6-4FCB-84EA-C4EE6025D9CD}" name="MTCO2e/unit" dataDxfId="55">
      <calculatedColumnFormula>(AX5/1000)+(AY5*$D$6/1000000)+(AZ5*$D$7/1000000)</calculatedColumnFormula>
    </tableColumn>
  </tableColumns>
  <tableStyleInfo name="TableStyleMedium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6386C67-DF41-476F-BBD0-D9726FD40590}" name="EPA_Waste_EndofLife_EF" displayName="EPA_Waste_EndofLife_EF" ref="BE4:BK64" totalsRowShown="0" headerRowDxfId="54" dataDxfId="53">
  <autoFilter ref="BE4:BK64" xr:uid="{76386C67-DF41-476F-BBD0-D9726FD40590}"/>
  <tableColumns count="7">
    <tableColumn id="1" xr3:uid="{4901FBD7-42E6-478C-8F23-95BCFCB142A2}" name="Material" dataDxfId="52"/>
    <tableColumn id="2" xr3:uid="{C5202AE8-64C3-4D8A-90E9-3D791DF82588}" name="Recycled" dataDxfId="51"/>
    <tableColumn id="3" xr3:uid="{9FC6E093-CC6A-4D09-A75F-EE233D718072}" name="Landfilled" dataDxfId="50"/>
    <tableColumn id="4" xr3:uid="{7EF4B7C7-EB72-461C-BF9C-CF3D6C908DDB}" name="Combusted" dataDxfId="49"/>
    <tableColumn id="5" xr3:uid="{ABD79A4F-0E0C-44E6-AF94-D8B229938CDA}" name="Composted" dataDxfId="48"/>
    <tableColumn id="6" xr3:uid="{89ED4EA5-5A35-44FB-8F31-2096811D6C76}" name="Anaerobically Digested (Dry Digestate with Curing)" dataDxfId="47"/>
    <tableColumn id="7" xr3:uid="{71FE2805-769A-4FCF-A96B-6FE78FF3CF6B}" name="Anaerobically Digested (Wet Digestate with Curing)" dataDxfId="46"/>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680CA1-1F62-40F6-8ED8-B19946A6291E}" name="EEIO_TransportationDistribution_EF" displayName="EEIO_TransportationDistribution_EF" ref="AM16:AO31" totalsRowShown="0" headerRowDxfId="45" dataDxfId="44">
  <autoFilter ref="AM16:AO31" xr:uid="{DF680CA1-1F62-40F6-8ED8-B19946A6291E}"/>
  <tableColumns count="3">
    <tableColumn id="1" xr3:uid="{EF7C4147-1974-48E8-ABD7-3BE4C201BA00}" name="EEIO Classification" dataDxfId="43"/>
    <tableColumn id="2" xr3:uid="{E4F9F74C-AF4E-4381-A9EC-6E66B7B147A5}" name="Transport Type" dataDxfId="42"/>
    <tableColumn id="3" xr3:uid="{522D00FB-4269-4A46-8610-92CAE5E9FB22}" name="MTCO2e/2021 USD" dataDxfId="41">
      <calculatedColumnFormula>_xlfn.XLOOKUP(EEIO_TransportationDistribution_EF[[#This Row],[EEIO Classification]],EEIO_EmissionFactors[2017 NAICS Title],EEIO_EmissionFactors[GHG Emissions (MT CO2e/2021 USD)])</calculatedColumnFormula>
    </tableColumn>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324FF2-020E-4BBA-8D38-903848D37BFC}" name="Waste_EF_EPe" displayName="Waste_EF_EPe" ref="BE69:BJ71" totalsRowShown="0" headerRowDxfId="40" dataDxfId="39">
  <autoFilter ref="BE69:BJ71" xr:uid="{C5324FF2-020E-4BBA-8D38-903848D37BFC}"/>
  <tableColumns count="6">
    <tableColumn id="1" xr3:uid="{A07A736E-4193-4F6B-815D-680968E27100}" name=" " dataDxfId="38"/>
    <tableColumn id="2" xr3:uid="{0F6BAE44-FEB5-4AF0-A418-86CBF7B2938A}" name="tCO2/t Waste" dataDxfId="37"/>
    <tableColumn id="3" xr3:uid="{0D0EBA72-8E3A-4145-AC98-F702B2918192}" name="kgN20/t Waste" dataDxfId="36">
      <calculatedColumnFormula>0.06/1000</calculatedColumnFormula>
    </tableColumn>
    <tableColumn id="5" xr3:uid="{383814DB-BC5D-4465-9CEC-E0B8DD6C6625}" name="MTCO2/t Waste" dataDxfId="35">
      <calculatedColumnFormula>BF70*$BF$75</calculatedColumnFormula>
    </tableColumn>
    <tableColumn id="4" xr3:uid="{BBB95B6C-AA0D-48CF-950B-AF969A9E5620}" name="MTN20/t Waste" dataDxfId="34">
      <calculatedColumnFormula>BG70*$BF$78</calculatedColumnFormula>
    </tableColumn>
    <tableColumn id="7" xr3:uid="{5AD5B139-AD05-4487-9985-92FF9E1EF8BA}" name="MT CO2e/t Waste" dataDxfId="33">
      <calculatedColumnFormula>BH70+(BI70*$E$7)</calculatedColumnFormula>
    </tableColumn>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EF89191-3833-41C4-98F9-DB0B152F4B0F}" name="EEIO_BusinessTravel_EF" displayName="EEIO_BusinessTravel_EF" ref="AV21:AX33" totalsRowShown="0" headerRowDxfId="32" dataDxfId="31">
  <autoFilter ref="AV21:AX33" xr:uid="{2EF89191-3833-41C4-98F9-DB0B152F4B0F}"/>
  <tableColumns count="3">
    <tableColumn id="1" xr3:uid="{142A8871-0F43-484D-A134-CAF1700EF06F}" name="EEIO Classification" dataDxfId="30"/>
    <tableColumn id="2" xr3:uid="{B37749EF-6552-4946-BB1C-9D2DD6D63C0D}" name="Transport Type" dataDxfId="29"/>
    <tableColumn id="3" xr3:uid="{43457F10-2F1D-4C05-8F47-03EB9BE0178F}" name="MTCO2e/2021 USD" dataDxfId="28">
      <calculatedColumnFormula>_xlfn.XLOOKUP(EEIO_BusinessTravel_EF[[#This Row],[EEIO Classification]],EEIO_EmissionFactors[2017 NAICS Title],EEIO_EmissionFactors[GHG Emissions (MT CO2e/2021 USD)])</calculatedColumnFormula>
    </tableColumn>
  </tableColumns>
  <tableStyleInfo name="TableStyleMedium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0C364E1-31E8-42C6-BB09-212CED6BD605}" name="EPA_UseOfSold_Combustion_EF" displayName="EPA_UseOfSold_Combustion_EF" ref="BO4:BS32" totalsRowShown="0" headerRowDxfId="27" dataDxfId="25" headerRowBorderDxfId="26" tableBorderDxfId="24" totalsRowBorderDxfId="23">
  <autoFilter ref="BO4:BS32" xr:uid="{60C364E1-31E8-42C6-BB09-212CED6BD605}"/>
  <tableColumns count="5">
    <tableColumn id="1" xr3:uid="{392D23A9-0892-458D-A276-31143796AE61}" name="eGRID Subregion Name" dataDxfId="22"/>
    <tableColumn id="3" xr3:uid="{79984E33-2DA3-4257-BC9D-7832B6395E20}" name="CO2 (lb/MWh)" dataDxfId="21"/>
    <tableColumn id="4" xr3:uid="{1FB258F6-E69A-478B-9FD1-B64FC43B955C}" name="CH4 (lb/MWh)" dataDxfId="20"/>
    <tableColumn id="5" xr3:uid="{1D3CECC4-6151-4D01-A918-3B1D5F7DA5BA}" name="N2O (lb/MWh)" dataDxfId="19"/>
    <tableColumn id="6" xr3:uid="{A1FD275C-72A9-4A23-AAC7-2FD8D3B67420}" name="MTCO2e/kWh" dataDxfId="18">
      <calculatedColumnFormula>(EPA_UseOfSold_Combustion_EF[[#This Row],[CO2 (lb/MWh)]]/2204.62/1000)+(EPA_UseOfSold_Combustion_EF[[#This Row],[CH4 (lb/MWh)]]/2204.62/1000)*$E$6+(EPA_UseOfSold_Combustion_EF[[#This Row],[N2O (lb/MWh)]]/2204.62/1000)*$E$7</calculatedColumnFormula>
    </tableColumn>
  </tableColumns>
  <tableStyleInfo name="TableStyleMedium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3EBEFEA-C4BE-4E6E-A94A-B851D59ECB2D}" name="GWP_16" displayName="GWP_16" ref="BW79:BZ82" totalsRowShown="0" headerRowDxfId="17" dataDxfId="16">
  <autoFilter ref="BW79:BZ82" xr:uid="{63EBEFEA-C4BE-4E6E-A94A-B851D59ECB2D}"/>
  <tableColumns count="4">
    <tableColumn id="1" xr3:uid="{45518DE3-47EB-4B63-989E-5CB44E01F813}" name="Gas" dataDxfId="15"/>
    <tableColumn id="2" xr3:uid="{8255EE45-F443-4F91-B1E6-B3CA5EFE0E9F}" name="AR4" dataDxfId="14"/>
    <tableColumn id="3" xr3:uid="{3AD6E2D9-283D-4706-B361-143102086ABB}" name="AR5" dataDxfId="13"/>
    <tableColumn id="5" xr3:uid="{28DD0335-211D-448F-9E83-C9EE97C6BA93}" name="AR6" dataDxfId="12"/>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ecfr.gov/cgi-bin/text-idx?SID=ae265d7d6f98ec86fcd8640b9793a3f6&amp;mc=true&amp;node=pt40.23.98&amp;rgn=div5" TargetMode="External"/><Relationship Id="rId1" Type="http://schemas.openxmlformats.org/officeDocument/2006/relationships/hyperlink" Target="https://www.ecfr.gov/cgi-bin/text-idx?SID=ae265d7d6f98ec86fcd8640b9793a3f6&amp;mc=true&amp;node=pt40.23.98&amp;rgn=div5"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fr.gov/cgi-bin/text-idx?SID=ae265d7d6f98ec86fcd8640b9793a3f6&amp;mc=true&amp;node=pt40.23.98&amp;rgn=div5" TargetMode="External"/><Relationship Id="rId1" Type="http://schemas.openxmlformats.org/officeDocument/2006/relationships/hyperlink" Target="https://www.ecfr.gov/cgi-bin/text-idx?SID=ae265d7d6f98ec86fcd8640b9793a3f6&amp;mc=true&amp;node=pt40.23.98&amp;rgn=div5"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ecfr.gov/cgi-bin/text-idx?SID=ae265d7d6f98ec86fcd8640b9793a3f6&amp;mc=true&amp;node=pt40.23.98&amp;rgn=div5" TargetMode="External"/><Relationship Id="rId1" Type="http://schemas.openxmlformats.org/officeDocument/2006/relationships/hyperlink" Target="https://www.ecfr.gov/cgi-bin/text-idx?SID=ae265d7d6f98ec86fcd8640b9793a3f6&amp;mc=true&amp;node=pt40.23.98&amp;rgn=div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pa.gov/egrid/download-data" TargetMode="External"/><Relationship Id="rId7" Type="http://schemas.openxmlformats.org/officeDocument/2006/relationships/drawing" Target="../drawings/drawing5.xml"/><Relationship Id="rId2" Type="http://schemas.openxmlformats.org/officeDocument/2006/relationships/hyperlink" Target="https://www.ecfr.gov/current/title-40/chapter-I/subchapter-C/part-98" TargetMode="External"/><Relationship Id="rId1" Type="http://schemas.openxmlformats.org/officeDocument/2006/relationships/hyperlink" Target="https://www.ecfr.gov/current/title-40/chapter-I/subchapter-C/part-98" TargetMode="External"/><Relationship Id="rId6" Type="http://schemas.openxmlformats.org/officeDocument/2006/relationships/hyperlink" Target="https://www.epa.gov/system/files/documents/2023-01/eGRID2021_technical_guide.pdf" TargetMode="External"/><Relationship Id="rId5" Type="http://schemas.openxmlformats.org/officeDocument/2006/relationships/hyperlink" Target="https://www.epa.gov/ghgemissions/inventory-us-greenhouse-gas-emissions-and-sinks" TargetMode="External"/><Relationship Id="rId4" Type="http://schemas.openxmlformats.org/officeDocument/2006/relationships/hyperlink" Target="https://www.epa.gov/ghgemissions/inventory-us-greenhouse-gas-emissions-and-sink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pa.gov/energy/greenhouse-gas-equivalencies-calculator"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epa.gov/ghgemissions/inventory-us-greenhouse-gas-emissions-and-sinks" TargetMode="External"/><Relationship Id="rId2" Type="http://schemas.openxmlformats.org/officeDocument/2006/relationships/hyperlink" Target="https://www.ecfr.gov/current/title-40/chapter-I/subchapter-C/part-98" TargetMode="External"/><Relationship Id="rId1" Type="http://schemas.openxmlformats.org/officeDocument/2006/relationships/hyperlink" Target="https://www.ecfr.gov/current/title-40/chapter-I/subchapter-C/part-98" TargetMode="External"/><Relationship Id="rId5" Type="http://schemas.openxmlformats.org/officeDocument/2006/relationships/drawing" Target="../drawings/drawing7.xml"/><Relationship Id="rId4" Type="http://schemas.openxmlformats.org/officeDocument/2006/relationships/hyperlink" Target="https://www.epa.gov/ghgemissions/inventory-us-greenhouse-gas-emissions-and-sinks"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view.officeapps.live.com/op/view.aspx?src=https%3A%2F%2Fwww.eia.gov%2Fconsumption%2Fcommercial%2Fdata%2F2018%2Fce%2Fxls%2Fc21.xlsx&amp;wdOrigin=BROWSELINK" TargetMode="External"/><Relationship Id="rId18" Type="http://schemas.openxmlformats.org/officeDocument/2006/relationships/hyperlink" Target="https://www.epa.gov/climateleadership/ghg-emission-factors-hub" TargetMode="External"/><Relationship Id="rId26" Type="http://schemas.openxmlformats.org/officeDocument/2006/relationships/table" Target="../tables/table6.xml"/><Relationship Id="rId3" Type="http://schemas.openxmlformats.org/officeDocument/2006/relationships/hyperlink" Target="https://catalog.data.gov/dataset/supply-chain-greenhouse-gas-emission-factors-v1-2-by-naics-6" TargetMode="External"/><Relationship Id="rId21" Type="http://schemas.openxmlformats.org/officeDocument/2006/relationships/table" Target="../tables/table1.xml"/><Relationship Id="rId34" Type="http://schemas.openxmlformats.org/officeDocument/2006/relationships/table" Target="../tables/table14.xml"/><Relationship Id="rId7" Type="http://schemas.openxmlformats.org/officeDocument/2006/relationships/hyperlink" Target="https://www.epa.gov/climateleadership/ghg-emission-factors-hub"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system/files/documents/2022-04/us-ghg-inventory-2022-annex-6-additional-information.pdf" TargetMode="External"/><Relationship Id="rId25" Type="http://schemas.openxmlformats.org/officeDocument/2006/relationships/table" Target="../tables/table5.xml"/><Relationship Id="rId33" Type="http://schemas.openxmlformats.org/officeDocument/2006/relationships/table" Target="../tables/table13.xml"/><Relationship Id="rId2" Type="http://schemas.openxmlformats.org/officeDocument/2006/relationships/hyperlink" Target="https://www.bls.gov/data/inflation_calculator.htm" TargetMode="External"/><Relationship Id="rId16" Type="http://schemas.openxmlformats.org/officeDocument/2006/relationships/hyperlink" Target="https://www.carbonfootprint.com/docs/2023_02_emissions_factors_sources_for_2022_electricity_v10.pdf" TargetMode="External"/><Relationship Id="rId20" Type="http://schemas.openxmlformats.org/officeDocument/2006/relationships/vmlDrawing" Target="../drawings/vmlDrawing1.vml"/><Relationship Id="rId29" Type="http://schemas.openxmlformats.org/officeDocument/2006/relationships/table" Target="../tables/table9.xml"/><Relationship Id="rId1" Type="http://schemas.openxmlformats.org/officeDocument/2006/relationships/hyperlink" Target="https://www.epa.gov/system/files/documents/2022-04/us-ghg-inventory-2022-annex-6-additional-information.pdf"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catalog.data.gov/dataset/supply-chain-greenhouse-gas-emission-factors-v1-2-by-naics-6" TargetMode="External"/><Relationship Id="rId24" Type="http://schemas.openxmlformats.org/officeDocument/2006/relationships/table" Target="../tables/table4.xml"/><Relationship Id="rId32" Type="http://schemas.openxmlformats.org/officeDocument/2006/relationships/table" Target="../tables/table12.xml"/><Relationship Id="rId5" Type="http://schemas.openxmlformats.org/officeDocument/2006/relationships/hyperlink" Target="https://view.officeapps.live.com/op/view.aspx?src=https%3A%2F%2Fassets.publishing.service.gov.uk%2Fgovernment%2Fuploads%2Fsystem%2Fuploads%2Fattachment_data%2Ffile%2F1083855%2Fghg-conversion-factors-2022-full-set.xls&amp;wdOrigin=BROWSELINK" TargetMode="External"/><Relationship Id="rId15" Type="http://schemas.openxmlformats.org/officeDocument/2006/relationships/hyperlink" Target="https://www.epa.gov/climateleadership/ghg-emission-factors-hub" TargetMode="External"/><Relationship Id="rId23" Type="http://schemas.openxmlformats.org/officeDocument/2006/relationships/table" Target="../tables/table3.xml"/><Relationship Id="rId28" Type="http://schemas.openxmlformats.org/officeDocument/2006/relationships/table" Target="../tables/table8.xml"/><Relationship Id="rId10" Type="http://schemas.openxmlformats.org/officeDocument/2006/relationships/hyperlink" Target="https://www.waste.ccacoalition.org/document/protocol-quantification-greenhouse-gases-emissions-waste-management-activities" TargetMode="External"/><Relationship Id="rId19" Type="http://schemas.openxmlformats.org/officeDocument/2006/relationships/hyperlink" Target="https://www.gov.uk/government/publications/greenhouse-gas-reporting-conversion-factors-2023" TargetMode="External"/><Relationship Id="rId31" Type="http://schemas.openxmlformats.org/officeDocument/2006/relationships/table" Target="../tables/table11.xml"/><Relationship Id="rId4" Type="http://schemas.openxmlformats.org/officeDocument/2006/relationships/hyperlink" Target="https://view.officeapps.live.com/op/view.aspx?src=https%3A%2F%2Fassets.publishing.service.gov.uk%2Fmedia%2F61ee74b7e90e0703805e2a40%2Fconversion-factors-2021-full-set-advanced-users.xlsm&amp;wdOrigin=BROWSELINK" TargetMode="External"/><Relationship Id="rId9" Type="http://schemas.openxmlformats.org/officeDocument/2006/relationships/hyperlink" Target="https://catalog.data.gov/dataset/supply-chain-greenhouse-gas-emission-factors-v1-2-by-naics-6" TargetMode="External"/><Relationship Id="rId14" Type="http://schemas.openxmlformats.org/officeDocument/2006/relationships/hyperlink" Target="https://view.officeapps.live.com/op/view.aspx?src=https%3A%2F%2Fwww.eia.gov%2Fconsumption%2Fcommercial%2Fdata%2F2018%2Fce%2Fxls%2Fc31.xlsx&amp;wdOrigin=BROWSELINK" TargetMode="External"/><Relationship Id="rId22" Type="http://schemas.openxmlformats.org/officeDocument/2006/relationships/table" Target="../tables/table2.xml"/><Relationship Id="rId27" Type="http://schemas.openxmlformats.org/officeDocument/2006/relationships/table" Target="../tables/table7.xml"/><Relationship Id="rId30" Type="http://schemas.openxmlformats.org/officeDocument/2006/relationships/table" Target="../tables/table10.xml"/><Relationship Id="rId35" Type="http://schemas.openxmlformats.org/officeDocument/2006/relationships/comments" Target="../comments1.xml"/><Relationship Id="rId8" Type="http://schemas.openxmlformats.org/officeDocument/2006/relationships/hyperlink" Target="https://www.epa.gov/climateleadership/ghg-emission-factors-hub"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biomedicalwastesolutions.com/veterinarian-waste-dispos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CC11-CF44-42F3-9684-260886102FB2}">
  <sheetPr>
    <tabColor rgb="FF7030A0"/>
  </sheetPr>
  <dimension ref="A2:A43"/>
  <sheetViews>
    <sheetView workbookViewId="0"/>
  </sheetViews>
  <sheetFormatPr baseColWidth="10" defaultColWidth="9.1640625" defaultRowHeight="15"/>
  <cols>
    <col min="1" max="1" width="92.6640625" style="2" customWidth="1"/>
    <col min="2" max="16384" width="9.1640625" style="2"/>
  </cols>
  <sheetData>
    <row r="2" spans="1:1" ht="24.75" customHeight="1">
      <c r="A2" s="682" t="s">
        <v>0</v>
      </c>
    </row>
    <row r="3" spans="1:1" ht="17">
      <c r="A3" s="683" t="s">
        <v>1</v>
      </c>
    </row>
    <row r="4" spans="1:1" ht="17">
      <c r="A4" s="683" t="s">
        <v>2</v>
      </c>
    </row>
    <row r="5" spans="1:1" ht="17">
      <c r="A5" s="683" t="s">
        <v>3</v>
      </c>
    </row>
    <row r="6" spans="1:1" ht="17">
      <c r="A6" s="683" t="s">
        <v>4</v>
      </c>
    </row>
    <row r="7" spans="1:1" ht="17">
      <c r="A7" s="683" t="s">
        <v>5</v>
      </c>
    </row>
    <row r="8" spans="1:1" ht="17">
      <c r="A8" s="683" t="s">
        <v>6</v>
      </c>
    </row>
    <row r="9" spans="1:1" ht="17">
      <c r="A9" s="683" t="s">
        <v>7</v>
      </c>
    </row>
    <row r="10" spans="1:1" ht="17">
      <c r="A10" s="683" t="s">
        <v>8</v>
      </c>
    </row>
    <row r="11" spans="1:1" ht="17">
      <c r="A11" s="682" t="s">
        <v>9</v>
      </c>
    </row>
    <row r="12" spans="1:1" ht="17">
      <c r="A12" s="683" t="s">
        <v>10</v>
      </c>
    </row>
    <row r="13" spans="1:1" ht="17">
      <c r="A13" s="683" t="s">
        <v>11</v>
      </c>
    </row>
    <row r="14" spans="1:1" ht="17">
      <c r="A14" s="683" t="s">
        <v>12</v>
      </c>
    </row>
    <row r="15" spans="1:1" ht="17">
      <c r="A15" s="683" t="s">
        <v>12</v>
      </c>
    </row>
    <row r="16" spans="1:1" ht="17">
      <c r="A16" s="683" t="s">
        <v>13</v>
      </c>
    </row>
    <row r="17" spans="1:1" ht="27.75" customHeight="1">
      <c r="A17" s="682" t="s">
        <v>14</v>
      </c>
    </row>
    <row r="18" spans="1:1" ht="26.25" customHeight="1">
      <c r="A18" s="684" t="s">
        <v>15</v>
      </c>
    </row>
    <row r="19" spans="1:1" ht="22.5" customHeight="1">
      <c r="A19" s="684" t="s">
        <v>16</v>
      </c>
    </row>
    <row r="20" spans="1:1" ht="21.75" customHeight="1">
      <c r="A20" s="684" t="s">
        <v>17</v>
      </c>
    </row>
    <row r="21" spans="1:1" ht="17.25" customHeight="1">
      <c r="A21" s="684" t="s">
        <v>18</v>
      </c>
    </row>
    <row r="22" spans="1:1" ht="16">
      <c r="A22" s="684" t="s">
        <v>19</v>
      </c>
    </row>
    <row r="23" spans="1:1" ht="16">
      <c r="A23" s="684" t="s">
        <v>20</v>
      </c>
    </row>
    <row r="24" spans="1:1" ht="16">
      <c r="A24" s="684" t="s">
        <v>21</v>
      </c>
    </row>
    <row r="25" spans="1:1" ht="16">
      <c r="A25" s="684" t="s">
        <v>22</v>
      </c>
    </row>
    <row r="26" spans="1:1" ht="16">
      <c r="A26" s="684" t="s">
        <v>23</v>
      </c>
    </row>
    <row r="27" spans="1:1" ht="16">
      <c r="A27" s="684" t="s">
        <v>24</v>
      </c>
    </row>
    <row r="28" spans="1:1" ht="16">
      <c r="A28" s="684" t="s">
        <v>25</v>
      </c>
    </row>
    <row r="29" spans="1:1" ht="24" customHeight="1">
      <c r="A29" s="685" t="s">
        <v>26</v>
      </c>
    </row>
    <row r="30" spans="1:1" ht="21.75" customHeight="1">
      <c r="A30" s="684" t="s">
        <v>27</v>
      </c>
    </row>
    <row r="31" spans="1:1" ht="16">
      <c r="A31" s="684" t="s">
        <v>28</v>
      </c>
    </row>
    <row r="32" spans="1:1" ht="16">
      <c r="A32" s="684" t="s">
        <v>29</v>
      </c>
    </row>
    <row r="33" spans="1:1" ht="16">
      <c r="A33" s="684" t="s">
        <v>30</v>
      </c>
    </row>
    <row r="34" spans="1:1" ht="16">
      <c r="A34" s="684" t="s">
        <v>31</v>
      </c>
    </row>
    <row r="35" spans="1:1" ht="16">
      <c r="A35" s="684" t="s">
        <v>32</v>
      </c>
    </row>
    <row r="36" spans="1:1" ht="16">
      <c r="A36" s="684" t="s">
        <v>33</v>
      </c>
    </row>
    <row r="37" spans="1:1" ht="16">
      <c r="A37" s="684" t="s">
        <v>34</v>
      </c>
    </row>
    <row r="38" spans="1:1" ht="24" customHeight="1">
      <c r="A38" s="685" t="s">
        <v>35</v>
      </c>
    </row>
    <row r="39" spans="1:1" ht="16">
      <c r="A39" s="684" t="s">
        <v>36</v>
      </c>
    </row>
    <row r="40" spans="1:1" ht="16">
      <c r="A40" s="684" t="s">
        <v>37</v>
      </c>
    </row>
    <row r="41" spans="1:1" ht="16">
      <c r="A41" s="684" t="s">
        <v>38</v>
      </c>
    </row>
    <row r="42" spans="1:1" ht="45.75" customHeight="1">
      <c r="A42" s="685" t="s">
        <v>39</v>
      </c>
    </row>
    <row r="43" spans="1:1" ht="42" customHeight="1">
      <c r="A43" s="684"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89E-99F9-4E8B-8074-519B1E9541D2}">
  <sheetPr>
    <tabColor theme="8" tint="0.39997558519241921"/>
  </sheetPr>
  <dimension ref="A1:B12"/>
  <sheetViews>
    <sheetView tabSelected="1" zoomScale="70" zoomScaleNormal="70" workbookViewId="0">
      <selection activeCell="D3" sqref="D3"/>
    </sheetView>
  </sheetViews>
  <sheetFormatPr baseColWidth="10" defaultColWidth="9.1640625" defaultRowHeight="15"/>
  <cols>
    <col min="1" max="1" width="45.5" style="689" customWidth="1"/>
    <col min="2" max="2" width="45.83203125" style="689" customWidth="1"/>
    <col min="3" max="3" width="15.33203125" style="689" customWidth="1"/>
    <col min="4" max="16384" width="9.1640625" style="689"/>
  </cols>
  <sheetData>
    <row r="1" spans="1:2" ht="50.25" customHeight="1">
      <c r="A1" s="687" t="s">
        <v>2443</v>
      </c>
    </row>
    <row r="2" spans="1:2" ht="21.75" customHeight="1"/>
    <row r="3" spans="1:2" ht="17.25" customHeight="1">
      <c r="A3" s="732" t="s">
        <v>41</v>
      </c>
      <c r="B3" s="733"/>
    </row>
    <row r="4" spans="1:2" ht="19">
      <c r="A4" s="732" t="s">
        <v>42</v>
      </c>
      <c r="B4" s="733"/>
    </row>
    <row r="5" spans="1:2" ht="19">
      <c r="A5" s="732" t="s">
        <v>44</v>
      </c>
      <c r="B5" s="733"/>
    </row>
    <row r="6" spans="1:2" ht="19">
      <c r="A6" s="732" t="s">
        <v>45</v>
      </c>
      <c r="B6" s="736" t="e" cm="1">
        <f t="array" ref="B6">_xlfn.IFS(B4='OTHER EMISSION FACTORS'!H32,'OTHER EMISSION FACTORS'!I32,'Clinic Information'!B4='OTHER EMISSION FACTORS'!H33,'OTHER EMISSION FACTORS'!I33,'Clinic Information'!B4='OTHER EMISSION FACTORS'!H34,'OTHER EMISSION FACTORS'!I34,'Clinic Information'!B4='OTHER EMISSION FACTORS'!H35,'OTHER EMISSION FACTORS'!I35,'Clinic Information'!B4='OTHER EMISSION FACTORS'!H36,'OTHER EMISSION FACTORS'!I36,'Clinic Information'!B4='OTHER EMISSION FACTORS'!H37,'OTHER EMISSION FACTORS'!I37,'Clinic Information'!B4='OTHER EMISSION FACTORS'!H38,'OTHER EMISSION FACTORS'!I38,'Clinic Information'!B4='OTHER EMISSION FACTORS'!H39,'OTHER EMISSION FACTORS'!I39,'Clinic Information'!B4='OTHER EMISSION FACTORS'!H40,'OTHER EMISSION FACTORS'!I40,'Clinic Information'!B4='OTHER EMISSION FACTORS'!H41,'OTHER EMISSION FACTORS'!I41,'Clinic Information'!B4='OTHER EMISSION FACTORS'!H42,'OTHER EMISSION FACTORS'!I42,'Clinic Information'!B4='OTHER EMISSION FACTORS'!H43,'OTHER EMISSION FACTORS'!I43,'Clinic Information'!B4='OTHER EMISSION FACTORS'!H44,'OTHER EMISSION FACTORS'!I44,'Clinic Information'!B4='OTHER EMISSION FACTORS'!H45,'OTHER EMISSION FACTORS'!I45,'Clinic Information'!B4='OTHER EMISSION FACTORS'!H46,'OTHER EMISSION FACTORS'!I46,'Clinic Information'!B4='OTHER EMISSION FACTORS'!H47,'OTHER EMISSION FACTORS'!I47,'Clinic Information'!B4='OTHER EMISSION FACTORS'!H48,'OTHER EMISSION FACTORS'!I48,'Clinic Information'!B4='OTHER EMISSION FACTORS'!H49,'OTHER EMISSION FACTORS'!I49,'Clinic Information'!B4='OTHER EMISSION FACTORS'!H50,'OTHER EMISSION FACTORS'!I50,'Clinic Information'!B4='OTHER EMISSION FACTORS'!H51,'OTHER EMISSION FACTORS'!I51,'Clinic Information'!B4='OTHER EMISSION FACTORS'!H52,'OTHER EMISSION FACTORS'!I52,'Clinic Information'!B4='OTHER EMISSION FACTORS'!H53,'OTHER EMISSION FACTORS'!I53,'Clinic Information'!B4='OTHER EMISSION FACTORS'!H54,'OTHER EMISSION FACTORS'!I54,'Clinic Information'!B4='OTHER EMISSION FACTORS'!H55,'OTHER EMISSION FACTORS'!I55,'Clinic Information'!B4='OTHER EMISSION FACTORS'!H56,'OTHER EMISSION FACTORS'!I56,'Clinic Information'!B4='OTHER EMISSION FACTORS'!H57,'OTHER EMISSION FACTORS'!I57,'Clinic Information'!B4='OTHER EMISSION FACTORS'!H58,'OTHER EMISSION FACTORS'!I58,'Clinic Information'!B4='OTHER EMISSION FACTORS'!H59,'OTHER EMISSION FACTORS'!I59,'Clinic Information'!B4='OTHER EMISSION FACTORS'!H60,'OTHER EMISSION FACTORS'!I60,'Clinic Information'!B4='OTHER EMISSION FACTORS'!H61,'OTHER EMISSION FACTORS'!I61,'Clinic Information'!B4='OTHER EMISSION FACTORS'!H62,'OTHER EMISSION FACTORS'!I62,'Clinic Information'!B4='OTHER EMISSION FACTORS'!H63,'OTHER EMISSION FACTORS'!I63,'Clinic Information'!B4='OTHER EMISSION FACTORS'!H64,'OTHER EMISSION FACTORS'!I64,'Clinic Information'!B4='OTHER EMISSION FACTORS'!H65,'OTHER EMISSION FACTORS'!I65,'Clinic Information'!B4='OTHER EMISSION FACTORS'!H66,'OTHER EMISSION FACTORS'!I66,'Clinic Information'!B4='OTHER EMISSION FACTORS'!H67,'OTHER EMISSION FACTORS'!I67,'Clinic Information'!B4='OTHER EMISSION FACTORS'!H68,'OTHER EMISSION FACTORS'!I68,'Clinic Information'!B4='OTHER EMISSION FACTORS'!H69,'OTHER EMISSION FACTORS'!I69,'Clinic Information'!B4='OTHER EMISSION FACTORS'!H70,'OTHER EMISSION FACTORS'!I70,'Clinic Information'!B4='OTHER EMISSION FACTORS'!H71,'OTHER EMISSION FACTORS'!I71,'Clinic Information'!B4='OTHER EMISSION FACTORS'!H72,'OTHER EMISSION FACTORS'!I72,'Clinic Information'!B4='OTHER EMISSION FACTORS'!H73,'OTHER EMISSION FACTORS'!I73,'Clinic Information'!B4='OTHER EMISSION FACTORS'!H74,'OTHER EMISSION FACTORS'!I74,'Clinic Information'!B4='OTHER EMISSION FACTORS'!H75,'OTHER EMISSION FACTORS'!I75,'Clinic Information'!B4='OTHER EMISSION FACTORS'!H76,'OTHER EMISSION FACTORS'!I76,'Clinic Information'!B4='OTHER EMISSION FACTORS'!H77,'OTHER EMISSION FACTORS'!I78,B4='OTHER EMISSION FACTORS'!H79,'OTHER EMISSION FACTORS'!I79,'Clinic Information'!B4='OTHER EMISSION FACTORS'!H80,'OTHER EMISSION FACTORS'!I80,'Clinic Information'!B4='OTHER EMISSION FACTORS'!H81,'OTHER EMISSION FACTORS'!I81,'Clinic Information'!B4='OTHER EMISSION FACTORS'!H82,'OTHER EMISSION FACTORS'!I82)</f>
        <v>#N/A</v>
      </c>
    </row>
    <row r="7" spans="1:2" ht="19">
      <c r="A7" s="732" t="s">
        <v>46</v>
      </c>
      <c r="B7" s="734"/>
    </row>
    <row r="8" spans="1:2" ht="19">
      <c r="A8" s="732" t="s">
        <v>47</v>
      </c>
      <c r="B8" s="733"/>
    </row>
    <row r="9" spans="1:2" ht="19">
      <c r="A9" s="732" t="s">
        <v>48</v>
      </c>
      <c r="B9" s="734"/>
    </row>
    <row r="10" spans="1:2" ht="19">
      <c r="A10" s="732" t="s">
        <v>49</v>
      </c>
      <c r="B10" s="735"/>
    </row>
    <row r="11" spans="1:2" ht="19">
      <c r="A11" s="732" t="s">
        <v>50</v>
      </c>
      <c r="B11" s="735"/>
    </row>
    <row r="12" spans="1:2" ht="19">
      <c r="A12" s="732" t="s">
        <v>51</v>
      </c>
      <c r="B12" s="733"/>
    </row>
  </sheetData>
  <sheetProtection algorithmName="SHA-512" hashValue="TE3LVI5AsYkwOS3nvwjspxK4YeKzlBO9cacAnW7txaUrxQ5GSme1sYaa0X2mub0s06wgTi625R+Hsg518JTvBg==" saltValue="oByrpw1Rd/F5vK8YrTs9RQ==" spinCount="100000" sheet="1" selectLockedCells="1"/>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5C73D5B-22CF-4A8A-BED4-73463286DAD1}">
          <x14:formula1>
            <xm:f>'OTHER EMISSION FACTORS'!$H$31:$H$82</xm:f>
          </x14:formula1>
          <xm:sqref>B4</xm:sqref>
        </x14:dataValidation>
        <x14:dataValidation type="list" allowBlank="1" showInputMessage="1" showErrorMessage="1" xr:uid="{82366FD7-7853-4421-A6B3-542F31A5BA75}">
          <x14:formula1>
            <xm:f>'OTHER EMISSION FACTORS'!$A$1:$A$22</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14D8F-A9B1-405F-8028-B8D2EF25A926}">
  <sheetPr>
    <tabColor theme="3" tint="0.499984740745262"/>
  </sheetPr>
  <dimension ref="A1:AC53"/>
  <sheetViews>
    <sheetView zoomScale="70" zoomScaleNormal="70" workbookViewId="0"/>
  </sheetViews>
  <sheetFormatPr baseColWidth="10" defaultColWidth="9.1640625" defaultRowHeight="15"/>
  <cols>
    <col min="1" max="1" width="59.33203125" style="689" customWidth="1"/>
    <col min="2" max="2" width="41.83203125" style="688" customWidth="1"/>
    <col min="3" max="3" width="43.1640625" style="688" customWidth="1"/>
    <col min="4" max="4" width="57.6640625" style="688" bestFit="1" customWidth="1"/>
    <col min="5" max="5" width="35.5" style="689" customWidth="1"/>
    <col min="6" max="6" width="35.83203125" style="689" customWidth="1"/>
    <col min="7" max="7" width="25" style="689" bestFit="1" customWidth="1"/>
    <col min="8" max="8" width="12.6640625" style="689" bestFit="1" customWidth="1"/>
    <col min="9" max="9" width="13.83203125" style="689" bestFit="1" customWidth="1"/>
    <col min="10" max="10" width="11.5" style="689" bestFit="1" customWidth="1"/>
    <col min="11" max="21" width="9.1640625" style="689"/>
    <col min="22" max="22" width="30.6640625" style="689" customWidth="1"/>
    <col min="23" max="23" width="21.5" style="689" customWidth="1"/>
    <col min="24" max="25" width="20.5" style="689" customWidth="1"/>
    <col min="26" max="16384" width="9.1640625" style="689"/>
  </cols>
  <sheetData>
    <row r="1" spans="1:29" ht="50.25" customHeight="1">
      <c r="A1" s="687" t="s">
        <v>52</v>
      </c>
    </row>
    <row r="2" spans="1:29" ht="24">
      <c r="A2" s="690" t="s">
        <v>53</v>
      </c>
    </row>
    <row r="3" spans="1:29" ht="16">
      <c r="A3" s="691" t="s">
        <v>54</v>
      </c>
      <c r="B3" s="691" t="s">
        <v>55</v>
      </c>
      <c r="C3" s="691" t="s">
        <v>56</v>
      </c>
      <c r="D3" s="691" t="s">
        <v>57</v>
      </c>
      <c r="E3" s="691" t="s">
        <v>58</v>
      </c>
      <c r="Z3" s="692" t="s">
        <v>59</v>
      </c>
      <c r="AA3" s="693" t="s">
        <v>60</v>
      </c>
      <c r="AB3" s="693" t="s">
        <v>61</v>
      </c>
      <c r="AC3" s="693">
        <v>100</v>
      </c>
    </row>
    <row r="4" spans="1:29" ht="16">
      <c r="A4" s="698" t="s">
        <v>62</v>
      </c>
      <c r="B4" s="806"/>
      <c r="C4" s="807">
        <f>B4*AC3</f>
        <v>0</v>
      </c>
      <c r="D4" s="807" t="e" cm="1">
        <f t="array" ref="D4">_xlfn.IFS('Clinic Information'!B5=2020,'2020 EF'!H38,'Clinic Information'!B5=2021,'2021 EF'!H38,'Clinic Information'!B5=2022,'2022 EF'!H38,'Clinic Information'!B5=2023,'2023 EF'!H38,'Clinic Information'!B5=2024,'2024 EF'!H40)</f>
        <v>#N/A</v>
      </c>
      <c r="E4" s="808" t="e">
        <f>(C4*D4)/1000</f>
        <v>#N/A</v>
      </c>
    </row>
    <row r="5" spans="1:29" ht="16">
      <c r="A5" s="698" t="s">
        <v>63</v>
      </c>
      <c r="B5" s="806"/>
      <c r="C5" s="807">
        <f>B5</f>
        <v>0</v>
      </c>
      <c r="D5" s="809">
        <v>5.68</v>
      </c>
      <c r="E5" s="808">
        <f>(C5*D5)/1000</f>
        <v>0</v>
      </c>
    </row>
    <row r="6" spans="1:29" ht="16">
      <c r="A6" s="698" t="s">
        <v>64</v>
      </c>
      <c r="B6" s="806"/>
      <c r="C6" s="807">
        <f t="shared" ref="C6:C10" si="0">B6</f>
        <v>0</v>
      </c>
      <c r="D6" s="809">
        <v>5.72</v>
      </c>
      <c r="E6" s="808">
        <f t="shared" ref="E6:E9" si="1">(C6*D6)/1000</f>
        <v>0</v>
      </c>
    </row>
    <row r="7" spans="1:29" ht="16">
      <c r="A7" s="698" t="s">
        <v>65</v>
      </c>
      <c r="B7" s="806"/>
      <c r="C7" s="807">
        <f t="shared" si="0"/>
        <v>0</v>
      </c>
      <c r="D7" s="809">
        <v>1640</v>
      </c>
      <c r="E7" s="808">
        <f t="shared" si="1"/>
        <v>0</v>
      </c>
    </row>
    <row r="8" spans="1:29" ht="16">
      <c r="A8" s="698" t="s">
        <v>66</v>
      </c>
      <c r="B8" s="806"/>
      <c r="C8" s="807">
        <f t="shared" si="0"/>
        <v>0</v>
      </c>
      <c r="D8" s="809">
        <v>9.4499999999999993</v>
      </c>
      <c r="E8" s="808">
        <f t="shared" si="1"/>
        <v>0</v>
      </c>
    </row>
    <row r="9" spans="1:29" ht="16">
      <c r="A9" s="810" t="s">
        <v>67</v>
      </c>
      <c r="B9" s="806"/>
      <c r="C9" s="807">
        <f t="shared" si="0"/>
        <v>0</v>
      </c>
      <c r="D9" s="809">
        <v>7.36</v>
      </c>
      <c r="E9" s="808">
        <f t="shared" si="1"/>
        <v>0</v>
      </c>
    </row>
    <row r="10" spans="1:29" ht="16">
      <c r="A10" s="811" t="s">
        <v>2425</v>
      </c>
      <c r="B10" s="812"/>
      <c r="C10" s="807">
        <f t="shared" si="0"/>
        <v>0</v>
      </c>
      <c r="D10" s="809">
        <v>10.59</v>
      </c>
      <c r="E10" s="808">
        <f>(C10*D10)/1000</f>
        <v>0</v>
      </c>
    </row>
    <row r="11" spans="1:29" ht="16">
      <c r="A11" s="686" t="s">
        <v>68</v>
      </c>
      <c r="B11" s="813"/>
      <c r="C11" s="813"/>
      <c r="D11" s="813"/>
      <c r="E11" s="700" t="e">
        <f>SUM(E4:E10)</f>
        <v>#N/A</v>
      </c>
    </row>
    <row r="12" spans="1:29" ht="16">
      <c r="A12" s="805"/>
      <c r="B12" s="813"/>
      <c r="C12" s="813"/>
      <c r="D12" s="813"/>
      <c r="E12" s="695"/>
    </row>
    <row r="13" spans="1:29" ht="24">
      <c r="A13" s="690" t="s">
        <v>69</v>
      </c>
    </row>
    <row r="14" spans="1:29" ht="16">
      <c r="A14" s="691" t="s">
        <v>70</v>
      </c>
      <c r="B14" s="691" t="s">
        <v>71</v>
      </c>
      <c r="C14" s="691" t="s">
        <v>72</v>
      </c>
      <c r="D14" s="691" t="s">
        <v>73</v>
      </c>
      <c r="E14" s="696" t="s">
        <v>74</v>
      </c>
      <c r="F14" s="697" t="s">
        <v>58</v>
      </c>
    </row>
    <row r="15" spans="1:29" ht="16">
      <c r="A15" s="698" t="s">
        <v>75</v>
      </c>
      <c r="B15" s="806"/>
      <c r="C15" s="807">
        <f>B15/1000</f>
        <v>0</v>
      </c>
      <c r="D15" s="809">
        <v>510</v>
      </c>
      <c r="E15" s="809">
        <v>1.496</v>
      </c>
      <c r="F15" s="814">
        <f>(C15*D15*E15)/1000</f>
        <v>0</v>
      </c>
    </row>
    <row r="16" spans="1:29" ht="16">
      <c r="A16" s="698" t="s">
        <v>76</v>
      </c>
      <c r="B16" s="806"/>
      <c r="C16" s="807">
        <f t="shared" ref="C16:C18" si="2">B16/1000</f>
        <v>0</v>
      </c>
      <c r="D16" s="809">
        <v>130</v>
      </c>
      <c r="E16" s="809">
        <v>1.52</v>
      </c>
      <c r="F16" s="814">
        <f t="shared" ref="F16:F18" si="3">(C16*D16*E16)/1000</f>
        <v>0</v>
      </c>
    </row>
    <row r="17" spans="1:6" ht="16">
      <c r="A17" s="698" t="s">
        <v>77</v>
      </c>
      <c r="B17" s="806"/>
      <c r="C17" s="807">
        <f t="shared" si="2"/>
        <v>0</v>
      </c>
      <c r="D17" s="809">
        <v>310</v>
      </c>
      <c r="E17" s="809">
        <v>2.2046000000000001</v>
      </c>
      <c r="F17" s="814">
        <f t="shared" si="3"/>
        <v>0</v>
      </c>
    </row>
    <row r="18" spans="1:6" ht="16">
      <c r="A18" s="698" t="s">
        <v>78</v>
      </c>
      <c r="B18" s="806"/>
      <c r="C18" s="807">
        <f t="shared" si="2"/>
        <v>0</v>
      </c>
      <c r="D18" s="809">
        <v>2540</v>
      </c>
      <c r="E18" s="809">
        <v>1.46</v>
      </c>
      <c r="F18" s="814">
        <f t="shared" si="3"/>
        <v>0</v>
      </c>
    </row>
    <row r="19" spans="1:6" ht="16">
      <c r="A19" s="686" t="s">
        <v>79</v>
      </c>
      <c r="B19" s="813"/>
      <c r="C19" s="813"/>
      <c r="D19" s="813"/>
      <c r="E19" s="813"/>
      <c r="F19" s="701">
        <f>SUM(F15:F18)</f>
        <v>0</v>
      </c>
    </row>
    <row r="20" spans="1:6" ht="16">
      <c r="A20" s="805"/>
      <c r="B20" s="813"/>
      <c r="C20" s="813"/>
      <c r="D20" s="813"/>
      <c r="E20" s="805"/>
      <c r="F20" s="805"/>
    </row>
    <row r="21" spans="1:6" ht="24">
      <c r="A21" s="690" t="s">
        <v>80</v>
      </c>
    </row>
    <row r="22" spans="1:6" ht="16">
      <c r="A22" s="695" t="s">
        <v>81</v>
      </c>
      <c r="B22" s="813"/>
      <c r="C22" s="813"/>
      <c r="D22" s="813"/>
      <c r="E22" s="805"/>
    </row>
    <row r="23" spans="1:6" ht="16">
      <c r="A23" s="691" t="s">
        <v>82</v>
      </c>
      <c r="B23" s="691" t="s">
        <v>83</v>
      </c>
      <c r="C23" s="691" t="s">
        <v>84</v>
      </c>
      <c r="D23" s="691" t="s">
        <v>85</v>
      </c>
    </row>
    <row r="24" spans="1:6" ht="16">
      <c r="A24" s="698" t="s">
        <v>2426</v>
      </c>
      <c r="B24" s="806"/>
      <c r="C24" s="807" cm="1">
        <f t="array" ref="C24">_xlfn.IFS('Clinic Information'!$B$5=2020,'2020 EF'!D466,'Clinic Information'!$B$5=2021,'2021 EF'!D466,'Clinic Information'!$B$5=2022,'2022 EF'!D467,'Clinic Information'!$B$5=2023,'2023 EF'!D485,'Clinic Information'!$B$5=2024,'2024 EF'!D495,'Clinic Information'!$B$5="",0)</f>
        <v>0</v>
      </c>
      <c r="D24" s="814">
        <f>(B24*C24)/1000</f>
        <v>0</v>
      </c>
    </row>
    <row r="25" spans="1:6" ht="16">
      <c r="A25" s="698" t="s">
        <v>2432</v>
      </c>
      <c r="B25" s="806"/>
      <c r="C25" s="807" cm="1">
        <f t="array" ref="C25">_xlfn.IFS('Clinic Information'!$B$5=2020,'2020 EF'!D467,'Clinic Information'!$B$5=2021,'2021 EF'!D467,'Clinic Information'!$B$5=2022,'2022 EF'!D468,'Clinic Information'!$B$5=2023,'2023 EF'!D486,'Clinic Information'!$B$5=2024,'2024 EF'!D496,'Clinic Information'!$B$5="",0)</f>
        <v>0</v>
      </c>
      <c r="D25" s="814">
        <f t="shared" ref="D25:D26" si="4">(B25*C25)/1000</f>
        <v>0</v>
      </c>
    </row>
    <row r="26" spans="1:6" ht="16">
      <c r="A26" s="698" t="s">
        <v>86</v>
      </c>
      <c r="B26" s="806"/>
      <c r="C26" s="702">
        <f>C24/2</f>
        <v>0</v>
      </c>
      <c r="D26" s="814">
        <f t="shared" si="4"/>
        <v>0</v>
      </c>
    </row>
    <row r="27" spans="1:6" ht="16">
      <c r="A27" s="698" t="s">
        <v>87</v>
      </c>
      <c r="B27" s="806"/>
      <c r="C27" s="702">
        <f>(4/25)*C24</f>
        <v>0</v>
      </c>
      <c r="D27" s="814">
        <f>(B27*C27)/1000</f>
        <v>0</v>
      </c>
    </row>
    <row r="28" spans="1:6" ht="16">
      <c r="A28" s="698" t="s">
        <v>88</v>
      </c>
      <c r="B28" s="806"/>
      <c r="C28" s="807" cm="1">
        <f t="array" ref="C28">_xlfn.IFS('Clinic Information'!$B$5=2020,'2020 EF'!D468,'Clinic Information'!$B$5=2021,'2021 EF'!D468,'Clinic Information'!$B$5=2022,'2022 EF'!D469,'Clinic Information'!$B$5=2023,'2023 EF'!D487,'Clinic Information'!$B$5=2024,'2024 EF'!D497,'Clinic Information'!$B$5="",0)</f>
        <v>0</v>
      </c>
      <c r="D28" s="814">
        <f>(B28*C28)/1000</f>
        <v>0</v>
      </c>
    </row>
    <row r="29" spans="1:6" ht="16">
      <c r="A29" s="698" t="s">
        <v>89</v>
      </c>
      <c r="B29" s="806"/>
      <c r="C29" s="807" t="e" cm="1">
        <f t="array" ref="C29">_xlfn.IFS('Clinic Information'!$B$5=2020,'2020 EF'!D474,'Clinic Information'!$B$5=2021,'2021 EF'!D474,'Clinic Information'!$B$5=2022,'2022 EF'!D475,'Clinic Information'!$B$5=2023,'2023 EF'!D493,'Clinic Information'!$B$5=2024,'2024 EF'!D503)</f>
        <v>#N/A</v>
      </c>
      <c r="D29" s="814" t="e">
        <f>(B29*C29)/1000</f>
        <v>#N/A</v>
      </c>
    </row>
    <row r="30" spans="1:6" ht="16">
      <c r="A30" s="686" t="s">
        <v>90</v>
      </c>
      <c r="B30" s="813"/>
      <c r="C30" s="813"/>
      <c r="D30" s="701">
        <f>SUM(D24:D27)</f>
        <v>0</v>
      </c>
    </row>
    <row r="31" spans="1:6" ht="16">
      <c r="A31" s="805"/>
      <c r="B31" s="813"/>
      <c r="C31" s="813"/>
      <c r="D31" s="805"/>
    </row>
    <row r="32" spans="1:6" ht="16">
      <c r="A32" s="695" t="s">
        <v>91</v>
      </c>
      <c r="B32" s="813"/>
      <c r="C32" s="813"/>
      <c r="D32" s="805"/>
    </row>
    <row r="33" spans="1:6" ht="16">
      <c r="A33" s="691" t="s">
        <v>82</v>
      </c>
      <c r="B33" s="691" t="s">
        <v>83</v>
      </c>
      <c r="C33" s="691" t="s">
        <v>84</v>
      </c>
      <c r="D33" s="691" t="s">
        <v>85</v>
      </c>
    </row>
    <row r="34" spans="1:6" ht="16">
      <c r="A34" s="698" t="s">
        <v>977</v>
      </c>
      <c r="B34" s="806"/>
      <c r="C34" s="807" t="e" cm="1">
        <f t="array" ref="C34">_xlfn.IFS('Clinic Information'!$B$5=2020,'2020 EF'!D466,'Clinic Information'!$B$5=2021,'2021 EF'!D466,'Clinic Information'!$B$5=2022,'2022 EF'!D467,'Clinic Information'!$B$5=2023,'2023 EF'!D485,'Clinic Information'!$B$5=2024,'2024 EF'!D495)</f>
        <v>#N/A</v>
      </c>
      <c r="D34" s="814" t="e">
        <f t="shared" ref="D34:D37" si="5">(B34*C34)/1000</f>
        <v>#N/A</v>
      </c>
    </row>
    <row r="35" spans="1:6" ht="16">
      <c r="A35" s="698" t="s">
        <v>2432</v>
      </c>
      <c r="B35" s="806"/>
      <c r="C35" s="807" t="e" cm="1">
        <f t="array" ref="C35">_xlfn.IFS('Clinic Information'!$B$5=2020,'2020 EF'!D467,'Clinic Information'!$B$5=2021,'2021 EF'!D467,'Clinic Information'!$B$5=2022,'2022 EF'!D468,'Clinic Information'!$B$5=2023,'2023 EF'!D486,'Clinic Information'!$B$5=2024,'2024 EF'!D496)</f>
        <v>#N/A</v>
      </c>
      <c r="D35" s="814" t="e">
        <f t="shared" si="5"/>
        <v>#N/A</v>
      </c>
    </row>
    <row r="36" spans="1:6" ht="16">
      <c r="A36" s="698" t="s">
        <v>93</v>
      </c>
      <c r="B36" s="806"/>
      <c r="C36" s="702" t="e">
        <f>C34/2</f>
        <v>#N/A</v>
      </c>
      <c r="D36" s="814" t="e">
        <f t="shared" si="5"/>
        <v>#N/A</v>
      </c>
    </row>
    <row r="37" spans="1:6" ht="16">
      <c r="A37" s="698" t="s">
        <v>87</v>
      </c>
      <c r="B37" s="806"/>
      <c r="C37" s="702" t="e">
        <f>(4/25)*C34</f>
        <v>#N/A</v>
      </c>
      <c r="D37" s="814" t="e">
        <f t="shared" si="5"/>
        <v>#N/A</v>
      </c>
    </row>
    <row r="38" spans="1:6" ht="16">
      <c r="A38" s="698" t="s">
        <v>94</v>
      </c>
      <c r="B38" s="806"/>
      <c r="C38" s="807" t="e" cm="1">
        <f t="array" ref="C38">_xlfn.IFS('Clinic Information'!$B$5=2020,'2020 EF'!D468,'Clinic Information'!$B$5=2021,'2021 EF'!D468,'Clinic Information'!$B$5=2022,'2022 EF'!D469,'Clinic Information'!$B$5=2023,'2023 EF'!D487,'Clinic Information'!$B$5=2024,'2024 EF'!D497)</f>
        <v>#N/A</v>
      </c>
      <c r="D38" s="814" t="e">
        <f>(B38*C38)/1000</f>
        <v>#N/A</v>
      </c>
    </row>
    <row r="39" spans="1:6" ht="16">
      <c r="A39" s="698" t="s">
        <v>95</v>
      </c>
      <c r="B39" s="806"/>
      <c r="C39" s="807" t="e" cm="1">
        <f t="array" ref="C39">_xlfn.IFS('Clinic Information'!$B$5=2020,'2020 EF'!D474,'Clinic Information'!$B$5=2021,'2021 EF'!D474,'Clinic Information'!$B$5=2022,'2022 EF'!D475,'Clinic Information'!$B$5=2023,'2023 EF'!D493,'Clinic Information'!$B$5=2024,'2024 EF'!D503)</f>
        <v>#N/A</v>
      </c>
      <c r="D39" s="814" t="e">
        <f>(B39*C39)/1000</f>
        <v>#N/A</v>
      </c>
    </row>
    <row r="40" spans="1:6" ht="16">
      <c r="A40" s="686" t="s">
        <v>96</v>
      </c>
      <c r="B40" s="813"/>
      <c r="C40" s="813"/>
      <c r="D40" s="701" t="e">
        <f>SUM(D34:D37)</f>
        <v>#N/A</v>
      </c>
    </row>
    <row r="41" spans="1:6" ht="16">
      <c r="A41" s="805"/>
      <c r="B41" s="813"/>
      <c r="C41" s="813"/>
      <c r="D41" s="813"/>
      <c r="E41" s="699"/>
    </row>
    <row r="42" spans="1:6" ht="24">
      <c r="A42" s="690" t="s">
        <v>97</v>
      </c>
    </row>
    <row r="43" spans="1:6" ht="16">
      <c r="A43" s="691" t="s">
        <v>98</v>
      </c>
      <c r="B43" s="691" t="s">
        <v>99</v>
      </c>
      <c r="C43" s="691" t="s">
        <v>56</v>
      </c>
      <c r="D43" s="691" t="s">
        <v>100</v>
      </c>
      <c r="E43" s="691" t="s">
        <v>101</v>
      </c>
      <c r="F43" s="691" t="s">
        <v>58</v>
      </c>
    </row>
    <row r="44" spans="1:6" ht="16">
      <c r="A44" s="815" t="s">
        <v>102</v>
      </c>
      <c r="B44" s="806"/>
      <c r="C44" s="807">
        <f>B44*0.453592</f>
        <v>0</v>
      </c>
      <c r="D44" s="809"/>
      <c r="E44" s="816" cm="1">
        <f t="array" ref="E44">_xlfn.IFS('Clinic Information'!$B$5=2021,_xlfn.XLOOKUP(D44,'OTHER EMISSION FACTORS'!$E$113:$E$177,'OTHER EMISSION FACTORS'!$F$113:$F$177,"",0,1),'Clinic Information'!$B$5=2022,_xlfn.XLOOKUP(D44,'OTHER EMISSION FACTORS'!$E$113:$E$177,'OTHER EMISSION FACTORS'!$F$113:$F$177,"",0,1),'Clinic Information'!$B$5=2023,_xlfn.XLOOKUP(D44,'OTHER EMISSION FACTORS'!$E$113:$E$177,'OTHER EMISSION FACTORS'!$F$113:$F$177,"",0,1),'Clinic Information'!$B$5=2024,_xlfn.XLOOKUP(D44,'OTHER EMISSION FACTORS'!$H$113:$H$171,'OTHER EMISSION FACTORS'!$G$113:$G$171,"",0,1),D44="",0)</f>
        <v>0</v>
      </c>
      <c r="F44" s="817">
        <f>IFERROR((C44*E44)/1000,0)</f>
        <v>0</v>
      </c>
    </row>
    <row r="45" spans="1:6" ht="16">
      <c r="A45" s="815" t="s">
        <v>103</v>
      </c>
      <c r="B45" s="806"/>
      <c r="C45" s="807">
        <f t="shared" ref="C45:C51" si="6">B45*0.453592</f>
        <v>0</v>
      </c>
      <c r="D45" s="809"/>
      <c r="E45" s="816" cm="1">
        <f t="array" ref="E45">_xlfn.IFS('Clinic Information'!$B$5=2021,_xlfn.XLOOKUP(D45,'OTHER EMISSION FACTORS'!$E$113:$E$177,'OTHER EMISSION FACTORS'!$F$113:$F$177,"",0,1),'Clinic Information'!$B$5=2022,_xlfn.XLOOKUP(D45,'OTHER EMISSION FACTORS'!$E$113:$E$177,'OTHER EMISSION FACTORS'!$F$113:$F$177,"",0,1),'Clinic Information'!$B$5=2023,_xlfn.XLOOKUP(D45,'OTHER EMISSION FACTORS'!$E$113:$E$177,'OTHER EMISSION FACTORS'!$F$113:$F$177,"",0,1),'Clinic Information'!$B$5=2024,_xlfn.XLOOKUP(D45,'OTHER EMISSION FACTORS'!$H$113:$H$171,'OTHER EMISSION FACTORS'!$G$113:$G$171,"",0,1),D45="",0)</f>
        <v>0</v>
      </c>
      <c r="F45" s="817">
        <f t="shared" ref="F45:F51" si="7">IFERROR((C45*E45)/1000,0)</f>
        <v>0</v>
      </c>
    </row>
    <row r="46" spans="1:6" ht="16">
      <c r="A46" s="815" t="s">
        <v>104</v>
      </c>
      <c r="B46" s="806"/>
      <c r="C46" s="807">
        <f t="shared" si="6"/>
        <v>0</v>
      </c>
      <c r="D46" s="809"/>
      <c r="E46" s="816" cm="1">
        <f t="array" ref="E46">_xlfn.IFS('Clinic Information'!$B$5=2021,_xlfn.XLOOKUP(D46,'OTHER EMISSION FACTORS'!$E$113:$E$177,'OTHER EMISSION FACTORS'!$F$113:$F$177,"",0,1),'Clinic Information'!$B$5=2022,_xlfn.XLOOKUP(D46,'OTHER EMISSION FACTORS'!$E$113:$E$177,'OTHER EMISSION FACTORS'!$F$113:$F$177,"",0,1),'Clinic Information'!$B$5=2023,_xlfn.XLOOKUP(D46,'OTHER EMISSION FACTORS'!$E$113:$E$177,'OTHER EMISSION FACTORS'!$F$113:$F$177,"",0,1),'Clinic Information'!$B$5=2024,_xlfn.XLOOKUP(D46,'OTHER EMISSION FACTORS'!$H$113:$H$171,'OTHER EMISSION FACTORS'!$G$113:$G$171,"",0,1),D46="",0)</f>
        <v>0</v>
      </c>
      <c r="F46" s="817">
        <f t="shared" si="7"/>
        <v>0</v>
      </c>
    </row>
    <row r="47" spans="1:6" ht="16">
      <c r="A47" s="815" t="s">
        <v>105</v>
      </c>
      <c r="B47" s="806"/>
      <c r="C47" s="807">
        <f t="shared" si="6"/>
        <v>0</v>
      </c>
      <c r="D47" s="809"/>
      <c r="E47" s="816" cm="1">
        <f t="array" ref="E47">_xlfn.IFS('Clinic Information'!$B$5=2021,_xlfn.XLOOKUP(D47,'OTHER EMISSION FACTORS'!$E$113:$E$177,'OTHER EMISSION FACTORS'!$F$113:$F$177,"",0,1),'Clinic Information'!$B$5=2022,_xlfn.XLOOKUP(D47,'OTHER EMISSION FACTORS'!$E$113:$E$177,'OTHER EMISSION FACTORS'!$F$113:$F$177,"",0,1),'Clinic Information'!$B$5=2023,_xlfn.XLOOKUP(D47,'OTHER EMISSION FACTORS'!$E$113:$E$177,'OTHER EMISSION FACTORS'!$F$113:$F$177,"",0,1),'Clinic Information'!$B$5=2024,_xlfn.XLOOKUP(D47,'OTHER EMISSION FACTORS'!$H$113:$H$171,'OTHER EMISSION FACTORS'!$G$113:$G$171,"",0,1),D47="",0)</f>
        <v>0</v>
      </c>
      <c r="F47" s="817">
        <f t="shared" si="7"/>
        <v>0</v>
      </c>
    </row>
    <row r="48" spans="1:6" ht="16">
      <c r="A48" s="815" t="s">
        <v>106</v>
      </c>
      <c r="B48" s="806"/>
      <c r="C48" s="807">
        <f t="shared" si="6"/>
        <v>0</v>
      </c>
      <c r="D48" s="809"/>
      <c r="E48" s="816" cm="1">
        <f t="array" ref="E48">_xlfn.IFS('Clinic Information'!$B$5=2021,_xlfn.XLOOKUP(D48,'OTHER EMISSION FACTORS'!$E$113:$E$177,'OTHER EMISSION FACTORS'!$F$113:$F$177,"",0,1),'Clinic Information'!$B$5=2022,_xlfn.XLOOKUP(D48,'OTHER EMISSION FACTORS'!$E$113:$E$177,'OTHER EMISSION FACTORS'!$F$113:$F$177,"",0,1),'Clinic Information'!$B$5=2023,_xlfn.XLOOKUP(D48,'OTHER EMISSION FACTORS'!$E$113:$E$177,'OTHER EMISSION FACTORS'!$F$113:$F$177,"",0,1),'Clinic Information'!$B$5=2024,_xlfn.XLOOKUP(D48,'OTHER EMISSION FACTORS'!$H$113:$H$171,'OTHER EMISSION FACTORS'!$G$113:$G$171,"",0,1),D48="",0)</f>
        <v>0</v>
      </c>
      <c r="F48" s="817">
        <f t="shared" si="7"/>
        <v>0</v>
      </c>
    </row>
    <row r="49" spans="1:6" ht="16">
      <c r="A49" s="815" t="s">
        <v>107</v>
      </c>
      <c r="B49" s="806"/>
      <c r="C49" s="807">
        <f t="shared" si="6"/>
        <v>0</v>
      </c>
      <c r="D49" s="809"/>
      <c r="E49" s="816" cm="1">
        <f t="array" ref="E49">_xlfn.IFS('Clinic Information'!$B$5=2021,_xlfn.XLOOKUP(D49,'OTHER EMISSION FACTORS'!$E$113:$E$177,'OTHER EMISSION FACTORS'!$F$113:$F$177,"",0,1),'Clinic Information'!$B$5=2022,_xlfn.XLOOKUP(D49,'OTHER EMISSION FACTORS'!$E$113:$E$177,'OTHER EMISSION FACTORS'!$F$113:$F$177,"",0,1),'Clinic Information'!$B$5=2023,_xlfn.XLOOKUP(D49,'OTHER EMISSION FACTORS'!$E$113:$E$177,'OTHER EMISSION FACTORS'!$F$113:$F$177,"",0,1),'Clinic Information'!$B$5=2024,_xlfn.XLOOKUP(D49,'OTHER EMISSION FACTORS'!$H$113:$H$171,'OTHER EMISSION FACTORS'!$G$113:$G$171,"",0,1),D49="",0)</f>
        <v>0</v>
      </c>
      <c r="F49" s="817">
        <f t="shared" si="7"/>
        <v>0</v>
      </c>
    </row>
    <row r="50" spans="1:6" ht="16">
      <c r="A50" s="815" t="s">
        <v>108</v>
      </c>
      <c r="B50" s="806"/>
      <c r="C50" s="807">
        <f t="shared" si="6"/>
        <v>0</v>
      </c>
      <c r="D50" s="809"/>
      <c r="E50" s="816" cm="1">
        <f t="array" ref="E50">_xlfn.IFS('Clinic Information'!$B$5=2021,_xlfn.XLOOKUP(D50,'OTHER EMISSION FACTORS'!$E$113:$E$177,'OTHER EMISSION FACTORS'!$F$113:$F$177,"",0,1),'Clinic Information'!$B$5=2022,_xlfn.XLOOKUP(D50,'OTHER EMISSION FACTORS'!$E$113:$E$177,'OTHER EMISSION FACTORS'!$F$113:$F$177,"",0,1),'Clinic Information'!$B$5=2023,_xlfn.XLOOKUP(D50,'OTHER EMISSION FACTORS'!$E$113:$E$177,'OTHER EMISSION FACTORS'!$F$113:$F$177,"",0,1),'Clinic Information'!$B$5=2024,_xlfn.XLOOKUP(D50,'OTHER EMISSION FACTORS'!$H$113:$H$171,'OTHER EMISSION FACTORS'!$G$113:$G$171,"",0,1),D50="",0)</f>
        <v>0</v>
      </c>
      <c r="F50" s="817">
        <f t="shared" si="7"/>
        <v>0</v>
      </c>
    </row>
    <row r="51" spans="1:6" ht="16">
      <c r="A51" s="815" t="s">
        <v>109</v>
      </c>
      <c r="B51" s="806"/>
      <c r="C51" s="807">
        <f t="shared" si="6"/>
        <v>0</v>
      </c>
      <c r="D51" s="809"/>
      <c r="E51" s="816" cm="1">
        <f t="array" ref="E51">_xlfn.IFS('Clinic Information'!$B$5=2021,_xlfn.XLOOKUP(D51,'OTHER EMISSION FACTORS'!$E$113:$E$177,'OTHER EMISSION FACTORS'!$F$113:$F$177,"",0,1),'Clinic Information'!$B$5=2022,_xlfn.XLOOKUP(D51,'OTHER EMISSION FACTORS'!$E$113:$E$177,'OTHER EMISSION FACTORS'!$F$113:$F$177,"",0,1),'Clinic Information'!$B$5=2023,_xlfn.XLOOKUP(D51,'OTHER EMISSION FACTORS'!$E$113:$E$177,'OTHER EMISSION FACTORS'!$F$113:$F$177,"",0,1),'Clinic Information'!$B$5=2024,_xlfn.XLOOKUP(D51,'OTHER EMISSION FACTORS'!$H$113:$H$171,'OTHER EMISSION FACTORS'!$G$113:$G$171,"",0,1),D51="",0)</f>
        <v>0</v>
      </c>
      <c r="F51" s="817">
        <f t="shared" si="7"/>
        <v>0</v>
      </c>
    </row>
    <row r="52" spans="1:6" ht="16">
      <c r="A52" s="686" t="s">
        <v>110</v>
      </c>
      <c r="B52" s="813"/>
      <c r="C52" s="813"/>
      <c r="D52" s="813"/>
      <c r="E52" s="805"/>
      <c r="F52" s="700">
        <f>SUM(F44:F51)</f>
        <v>0</v>
      </c>
    </row>
    <row r="53" spans="1:6" ht="16">
      <c r="A53" s="805"/>
      <c r="B53" s="813"/>
      <c r="C53" s="813"/>
      <c r="D53" s="813"/>
      <c r="E53" s="805"/>
      <c r="F53" s="805"/>
    </row>
  </sheetData>
  <sheetProtection selectLockedCells="1"/>
  <protectedRanges>
    <protectedRange algorithmName="SHA-512" hashValue="jA6Shw075WRctjkrajrMi7ymdHbi05xuTMiZqsauE0QbX9wnnpczNd/78M3QCickamZ6aYpZwiMGzR+XguWWVw==" saltValue="T7JXXYP1tB27S/b5GVlQEQ==" spinCount="100000" sqref="B4:B52" name="ENTER DATA"/>
  </protectedRange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4512E46-C2E3-443E-991D-2C26C64F1818}">
          <x14:formula1>
            <xm:f>'OTHER EMISSION FACTORS'!$C$31:$C$39</xm:f>
          </x14:formula1>
          <xm:sqref>A4:A9</xm:sqref>
        </x14:dataValidation>
        <x14:dataValidation type="list" allowBlank="1" showInputMessage="1" showErrorMessage="1" xr:uid="{35B1BCA6-54A1-4974-B171-EF977F79FC8D}">
          <x14:formula1>
            <xm:f>'OTHER EMISSION FACTORS'!$E$112:$E$177</xm:f>
          </x14:formula1>
          <xm:sqref>D44:D51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AF481-83FE-43EC-AC37-18493EE60672}">
  <sheetPr>
    <tabColor theme="9"/>
  </sheetPr>
  <dimension ref="A1:F20"/>
  <sheetViews>
    <sheetView zoomScale="80" zoomScaleNormal="80" workbookViewId="0">
      <selection activeCell="A20" sqref="A20"/>
    </sheetView>
  </sheetViews>
  <sheetFormatPr baseColWidth="10" defaultColWidth="9.1640625" defaultRowHeight="15"/>
  <cols>
    <col min="1" max="1" width="41.5" style="689" customWidth="1"/>
    <col min="2" max="2" width="70.1640625" style="689" bestFit="1" customWidth="1"/>
    <col min="3" max="3" width="73.33203125" style="689" bestFit="1" customWidth="1"/>
    <col min="4" max="4" width="35.83203125" style="689" bestFit="1" customWidth="1"/>
    <col min="5" max="5" width="50.83203125" style="689" bestFit="1" customWidth="1"/>
    <col min="6" max="6" width="24.5" style="689" customWidth="1"/>
    <col min="7" max="7" width="21.6640625" style="689" customWidth="1"/>
    <col min="8" max="16384" width="9.1640625" style="689"/>
  </cols>
  <sheetData>
    <row r="1" spans="1:6" ht="51" customHeight="1">
      <c r="A1" s="687" t="s">
        <v>2441</v>
      </c>
    </row>
    <row r="2" spans="1:6" ht="25" thickBot="1">
      <c r="A2" s="703" t="s">
        <v>111</v>
      </c>
    </row>
    <row r="3" spans="1:6" ht="15.75" customHeight="1" thickBot="1">
      <c r="A3" s="695" t="s">
        <v>112</v>
      </c>
      <c r="B3" s="704"/>
    </row>
    <row r="4" spans="1:6" ht="10.5" customHeight="1">
      <c r="A4" s="705"/>
      <c r="B4" s="705"/>
    </row>
    <row r="5" spans="1:6" ht="27" customHeight="1">
      <c r="A5" s="703" t="s">
        <v>114</v>
      </c>
    </row>
    <row r="6" spans="1:6" ht="14.25" customHeight="1">
      <c r="A6" s="695" t="s">
        <v>113</v>
      </c>
      <c r="B6" s="805"/>
      <c r="C6" s="805"/>
      <c r="D6" s="805"/>
      <c r="E6" s="805"/>
      <c r="F6" s="805"/>
    </row>
    <row r="7" spans="1:6" ht="24.75" customHeight="1">
      <c r="A7" s="686" t="s">
        <v>115</v>
      </c>
      <c r="B7" s="686" t="s">
        <v>116</v>
      </c>
      <c r="C7" s="686" t="s">
        <v>117</v>
      </c>
      <c r="D7" s="686" t="s">
        <v>2428</v>
      </c>
      <c r="E7" s="706" t="s">
        <v>118</v>
      </c>
      <c r="F7" s="805"/>
    </row>
    <row r="8" spans="1:6" ht="16">
      <c r="A8" s="818"/>
      <c r="B8" s="808">
        <f>A8/1000</f>
        <v>0</v>
      </c>
      <c r="C8" s="817" t="e">
        <f>'Clinic Information'!B6</f>
        <v>#N/A</v>
      </c>
      <c r="D8" s="808" t="e" cm="1">
        <f t="array" ref="D8">_xlfn.IFS('Clinic Information'!B5=2021,_xlfn.XLOOKUP('Scope 2'!C8,'2021 EF'!C310:C338,'2021 EF'!D310:D338,"",0,1),'Clinic Information'!B5=2022,_xlfn.XLOOKUP('Scope 2'!C8,'2022 EF'!C311:C339,'2022 EF'!D311:D339,"",0,1),'Clinic Information'!B5=2023,_xlfn.XLOOKUP('Scope 2'!C8,'2023 EF'!D323:D351,'2023 EF'!E323:E351,"",0,1),'Clinic Information'!B5=2024,_xlfn.XLOOKUP('Scope 2'!C8,'2024 EF'!D331:D359,'2024 EF'!E331:E359,"",0,1))*0.453592</f>
        <v>#N/A</v>
      </c>
      <c r="E8" s="700" t="e">
        <f>(B8*D8)/1000</f>
        <v>#N/A</v>
      </c>
      <c r="F8" s="805"/>
    </row>
    <row r="9" spans="1:6" ht="16">
      <c r="A9" s="805"/>
      <c r="B9" s="805"/>
      <c r="C9" s="805"/>
      <c r="D9" s="805"/>
      <c r="E9" s="805"/>
      <c r="F9" s="805"/>
    </row>
    <row r="10" spans="1:6" ht="14.25" customHeight="1">
      <c r="A10" s="695" t="s">
        <v>2429</v>
      </c>
      <c r="B10" s="695"/>
      <c r="C10" s="695"/>
      <c r="D10" s="805"/>
      <c r="E10" s="805"/>
      <c r="F10" s="805"/>
    </row>
    <row r="11" spans="1:6" ht="16">
      <c r="A11" s="691" t="s">
        <v>115</v>
      </c>
      <c r="B11" s="691" t="s">
        <v>116</v>
      </c>
      <c r="C11" s="691" t="s">
        <v>119</v>
      </c>
      <c r="D11" s="691" t="s">
        <v>2427</v>
      </c>
      <c r="E11" s="691" t="s">
        <v>118</v>
      </c>
      <c r="F11" s="805"/>
    </row>
    <row r="12" spans="1:6" ht="16">
      <c r="A12" s="818"/>
      <c r="B12" s="808">
        <f>A12/1000</f>
        <v>0</v>
      </c>
      <c r="C12" s="818">
        <v>0</v>
      </c>
      <c r="D12" s="698">
        <f>C12*0.453592</f>
        <v>0</v>
      </c>
      <c r="E12" s="700">
        <f>(B12*D12)/1000</f>
        <v>0</v>
      </c>
      <c r="F12" s="805"/>
    </row>
    <row r="13" spans="1:6" ht="16">
      <c r="A13" s="805"/>
      <c r="B13" s="805"/>
      <c r="C13" s="805"/>
      <c r="D13" s="805"/>
      <c r="E13" s="805"/>
      <c r="F13" s="805"/>
    </row>
    <row r="14" spans="1:6" ht="14.25" customHeight="1">
      <c r="A14" s="695" t="s">
        <v>2430</v>
      </c>
      <c r="B14" s="805"/>
      <c r="C14" s="805"/>
      <c r="D14" s="805"/>
      <c r="E14" s="805"/>
      <c r="F14" s="805"/>
    </row>
    <row r="15" spans="1:6" ht="17">
      <c r="A15" s="706" t="s">
        <v>120</v>
      </c>
      <c r="B15" s="706" t="s">
        <v>121</v>
      </c>
      <c r="C15" s="706" t="s">
        <v>122</v>
      </c>
      <c r="D15" s="706" t="s">
        <v>123</v>
      </c>
      <c r="E15" s="691" t="s">
        <v>2428</v>
      </c>
      <c r="F15" s="706" t="s">
        <v>118</v>
      </c>
    </row>
    <row r="16" spans="1:6" ht="16">
      <c r="A16" s="819" t="e" cm="1">
        <f t="array" ref="A16">_xlfn.IFS(AND(B16&gt;0,B16&lt;=10000),14.9,AND(B16&gt;10000,B16&lt;=100000),19.1,B16&gt;100000,27.1)</f>
        <v>#N/A</v>
      </c>
      <c r="B16" s="820">
        <f>'Clinic Information'!B9</f>
        <v>0</v>
      </c>
      <c r="C16" s="820" t="e">
        <f>(A16*B16)/1000</f>
        <v>#N/A</v>
      </c>
      <c r="D16" s="821" t="e">
        <f>C8</f>
        <v>#N/A</v>
      </c>
      <c r="E16" s="808" t="e">
        <f>D8</f>
        <v>#N/A</v>
      </c>
      <c r="F16" s="731" t="e">
        <f>(C16*E16)/1000</f>
        <v>#N/A</v>
      </c>
    </row>
    <row r="17" spans="1:6" ht="16">
      <c r="A17" s="805"/>
      <c r="B17" s="805"/>
      <c r="C17" s="805"/>
      <c r="D17" s="805"/>
      <c r="E17" s="805"/>
      <c r="F17" s="805"/>
    </row>
    <row r="18" spans="1:6" ht="24">
      <c r="A18" s="703" t="s">
        <v>124</v>
      </c>
    </row>
    <row r="19" spans="1:6" ht="16">
      <c r="A19" s="691" t="s">
        <v>125</v>
      </c>
      <c r="B19" s="691" t="s">
        <v>126</v>
      </c>
      <c r="C19" s="686" t="s">
        <v>127</v>
      </c>
      <c r="D19" s="686" t="s">
        <v>118</v>
      </c>
    </row>
    <row r="20" spans="1:6" ht="16">
      <c r="A20" s="822"/>
      <c r="B20" s="698">
        <v>66.33</v>
      </c>
      <c r="C20" s="808">
        <f>A20*B20</f>
        <v>0</v>
      </c>
      <c r="D20" s="700">
        <f>C20/1000</f>
        <v>0</v>
      </c>
    </row>
  </sheetData>
  <sheetProtection algorithmName="SHA-512" hashValue="ba6r8REe1i2pFEq/ZPIrOSJXKBayMY6MDW0PiwhYQ9la3CaxhqEqIqJHHHRE1MzXcstOdN+la/jBY5Au0Mk3JA==" saltValue="LsbKECVQ7YV8DZq9TcCfMA==" spinCount="100000" sheet="1" selectLockedCells="1"/>
  <conditionalFormatting sqref="A1">
    <cfRule type="expression" dxfId="11" priority="7">
      <formula>$B$3="Electricity Actual Data"+$A$10:$F$16</formula>
    </cfRule>
  </conditionalFormatting>
  <conditionalFormatting sqref="A6:F8 A14:F16">
    <cfRule type="expression" dxfId="10" priority="14">
      <formula>$B$3="Electricity Actual Data (known power content emission factor)"</formula>
    </cfRule>
  </conditionalFormatting>
  <conditionalFormatting sqref="A6:F12">
    <cfRule type="expression" dxfId="9" priority="1">
      <formula>$B$3="Electricity Estimated Data (No data entry required)"</formula>
    </cfRule>
  </conditionalFormatting>
  <conditionalFormatting sqref="A10:F12">
    <cfRule type="expression" dxfId="8" priority="2">
      <formula>$B$3="Electricity Actual Data"</formula>
    </cfRule>
  </conditionalFormatting>
  <conditionalFormatting sqref="A14:F16">
    <cfRule type="expression" dxfId="7" priority="17">
      <formula>$B$3="Electricity Actual Data"</formula>
    </cfRule>
  </conditionalFormatting>
  <conditionalFormatting sqref="B3">
    <cfRule type="expression" dxfId="6" priority="6">
      <formula>$B$3="Electricity Actual Data (known power content emission factor)"+$A$10:$F$12</formula>
    </cfRule>
  </conditionalFormatting>
  <dataValidations count="4">
    <dataValidation type="custom" allowBlank="1" showInputMessage="1" showErrorMessage="1" sqref="A13:D13 F12:F13 E13" xr:uid="{001BEF11-6FB1-4AA4-B549-CAE3A278C7E9}">
      <formula1>IF(#REF!="Electricity_Actual_Data",G7)</formula1>
    </dataValidation>
    <dataValidation type="custom" allowBlank="1" showInputMessage="1" showErrorMessage="1" sqref="F11" xr:uid="{615433FE-74E8-484B-93D6-F11E278B38BC}">
      <formula1>IF(H5="Electricity_Actual_Data",L6)</formula1>
    </dataValidation>
    <dataValidation type="custom" allowBlank="1" showInputMessage="1" showErrorMessage="1" sqref="E10:F10" xr:uid="{693B3341-F2E2-4704-856D-30D3200C9A7F}">
      <formula1>IF(G3="Electricity_Actual_Data",#REF!)</formula1>
    </dataValidation>
    <dataValidation type="custom" allowBlank="1" showInputMessage="1" showErrorMessage="1" sqref="A14:F16" xr:uid="{FC77D3B8-376C-4E3C-8110-207CCD673872}">
      <formula1>IF(C6="Electricity_Actual_Data",G9)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EC9C91C-442A-4229-A6C8-87EEDA6A6F4A}">
          <x14:formula1>
            <xm:f>'OTHER EMISSION FACTORS'!$F$179:$F$182</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7F87E-7719-4560-A658-BB12CAE03518}">
  <sheetPr>
    <tabColor rgb="FFFFC000"/>
  </sheetPr>
  <dimension ref="A1:F64"/>
  <sheetViews>
    <sheetView zoomScale="70" zoomScaleNormal="70" workbookViewId="0"/>
  </sheetViews>
  <sheetFormatPr baseColWidth="10" defaultColWidth="9.1640625" defaultRowHeight="15"/>
  <cols>
    <col min="1" max="1" width="75.5" style="689" customWidth="1"/>
    <col min="2" max="4" width="50.5" style="688" bestFit="1" customWidth="1"/>
    <col min="5" max="5" width="58.5" style="689" bestFit="1" customWidth="1"/>
    <col min="6" max="6" width="66.6640625" style="707" customWidth="1"/>
    <col min="7" max="7" width="29.5" style="689" customWidth="1"/>
    <col min="8" max="16384" width="9.1640625" style="689"/>
  </cols>
  <sheetData>
    <row r="1" spans="1:6" ht="50" customHeight="1">
      <c r="A1" s="687" t="s">
        <v>2442</v>
      </c>
    </row>
    <row r="2" spans="1:6" ht="24.75" customHeight="1" thickBot="1">
      <c r="A2" s="690" t="s">
        <v>128</v>
      </c>
    </row>
    <row r="3" spans="1:6" ht="17" thickBot="1">
      <c r="A3" s="686" t="s">
        <v>129</v>
      </c>
      <c r="B3" s="823"/>
    </row>
    <row r="4" spans="1:6" ht="24">
      <c r="A4" s="703"/>
    </row>
    <row r="5" spans="1:6" s="694" customFormat="1" ht="33" customHeight="1">
      <c r="A5" s="690" t="s">
        <v>131</v>
      </c>
      <c r="B5" s="813"/>
      <c r="C5" s="813"/>
      <c r="D5" s="813"/>
      <c r="E5" s="805"/>
      <c r="F5" s="824"/>
    </row>
    <row r="6" spans="1:6" s="694" customFormat="1" ht="16">
      <c r="A6" s="708" t="s">
        <v>132</v>
      </c>
      <c r="B6" s="709" t="s">
        <v>133</v>
      </c>
      <c r="C6" s="708" t="s">
        <v>134</v>
      </c>
      <c r="D6" s="708" t="s">
        <v>2402</v>
      </c>
      <c r="E6" s="708" t="s">
        <v>58</v>
      </c>
      <c r="F6" s="824"/>
    </row>
    <row r="7" spans="1:6" s="694" customFormat="1" ht="16">
      <c r="A7" s="698" t="s">
        <v>135</v>
      </c>
      <c r="B7" s="710"/>
      <c r="C7" s="655" t="str">
        <f>_xlfn.XLOOKUP('Clinic Information'!$B$5,'OTHER EMISSION FACTORS'!$D$19:$D$22,'OTHER EMISSION FACTORS'!$F$19:$F$22,"",0,1)</f>
        <v/>
      </c>
      <c r="D7" s="655">
        <f>0.000142113</f>
        <v>1.42113E-4</v>
      </c>
      <c r="E7" s="657" t="e">
        <f>B7*C7*D7</f>
        <v>#VALUE!</v>
      </c>
      <c r="F7" s="824"/>
    </row>
    <row r="8" spans="1:6" s="694" customFormat="1" ht="16">
      <c r="A8" s="695"/>
      <c r="B8" s="813"/>
      <c r="C8" s="813"/>
      <c r="D8" s="813"/>
      <c r="E8" s="805"/>
      <c r="F8" s="824"/>
    </row>
    <row r="9" spans="1:6">
      <c r="A9" s="708" t="s">
        <v>132</v>
      </c>
      <c r="B9" s="708" t="s">
        <v>133</v>
      </c>
      <c r="C9" s="708" t="s">
        <v>136</v>
      </c>
      <c r="D9" s="708" t="s">
        <v>137</v>
      </c>
      <c r="E9" s="708" t="s">
        <v>58</v>
      </c>
    </row>
    <row r="10" spans="1:6" ht="16">
      <c r="A10" s="713" t="s">
        <v>138</v>
      </c>
      <c r="B10" s="714"/>
      <c r="C10" s="655" t="str">
        <f>_xlfn.XLOOKUP('Clinic Information'!$B$5,'OTHER EMISSION FACTORS'!$D$19:$D$22,'OTHER EMISSION FACTORS'!$F$19:$F$22,"",0,1)</f>
        <v/>
      </c>
      <c r="D10" s="711">
        <v>2.8600000000000001E-4</v>
      </c>
      <c r="E10" s="656" t="e">
        <f>B10*C10*D10</f>
        <v>#VALUE!</v>
      </c>
    </row>
    <row r="11" spans="1:6" ht="30.75" customHeight="1">
      <c r="A11" s="716" t="s">
        <v>2423</v>
      </c>
      <c r="B11" s="714"/>
      <c r="C11" s="655" t="str">
        <f>_xlfn.XLOOKUP('Clinic Information'!$B$5,'OTHER EMISSION FACTORS'!$D$19:$D$22,'OTHER EMISSION FACTORS'!$F$19:$F$22,"",0,1)</f>
        <v/>
      </c>
      <c r="D11" s="711">
        <v>1.4899999999999999E-4</v>
      </c>
      <c r="E11" s="656" t="e">
        <f t="shared" ref="E11:E19" si="0">B11*C11*D11</f>
        <v>#VALUE!</v>
      </c>
    </row>
    <row r="12" spans="1:6" ht="16">
      <c r="A12" s="713" t="s">
        <v>139</v>
      </c>
      <c r="B12" s="717"/>
      <c r="C12" s="655" t="str">
        <f>_xlfn.XLOOKUP('Clinic Information'!$B$5,'OTHER EMISSION FACTORS'!$D$19:$D$22,'OTHER EMISSION FACTORS'!$F$19:$F$22,"",0,1)</f>
        <v/>
      </c>
      <c r="D12" s="718">
        <v>1.3999999999999999E-4</v>
      </c>
      <c r="E12" s="656" t="e">
        <f t="shared" si="0"/>
        <v>#VALUE!</v>
      </c>
    </row>
    <row r="13" spans="1:6" ht="16">
      <c r="A13" s="713" t="s">
        <v>2420</v>
      </c>
      <c r="B13" s="717"/>
      <c r="C13" s="655" t="str">
        <f>_xlfn.XLOOKUP('Clinic Information'!$B$5,'OTHER EMISSION FACTORS'!$D$19:$D$22,'OTHER EMISSION FACTORS'!$F$19:$F$22,"",0,1)</f>
        <v/>
      </c>
      <c r="D13" s="719">
        <v>1.56E-4</v>
      </c>
      <c r="E13" s="656" t="e">
        <f>B13*C13*D13</f>
        <v>#VALUE!</v>
      </c>
    </row>
    <row r="14" spans="1:6" ht="16">
      <c r="A14" s="713" t="s">
        <v>140</v>
      </c>
      <c r="B14" s="717"/>
      <c r="C14" s="655" t="str">
        <f>_xlfn.XLOOKUP('Clinic Information'!$B$5,'OTHER EMISSION FACTORS'!$D$19:$D$22,'OTHER EMISSION FACTORS'!$F$19:$F$22,"",0,1)</f>
        <v/>
      </c>
      <c r="D14" s="719">
        <v>9.8999999999999994E-5</v>
      </c>
      <c r="E14" s="656" t="e">
        <f>B14*C14*D14</f>
        <v>#VALUE!</v>
      </c>
    </row>
    <row r="15" spans="1:6" ht="16">
      <c r="A15" s="713" t="s">
        <v>141</v>
      </c>
      <c r="B15" s="717"/>
      <c r="C15" s="655" t="str">
        <f>_xlfn.XLOOKUP('Clinic Information'!$B$5,'OTHER EMISSION FACTORS'!$D$19:$D$22,'OTHER EMISSION FACTORS'!$F$19:$F$22,"",0,1)</f>
        <v/>
      </c>
      <c r="D15" s="719">
        <v>5.7799999999999995E-4</v>
      </c>
      <c r="E15" s="656" t="e">
        <f t="shared" si="0"/>
        <v>#VALUE!</v>
      </c>
    </row>
    <row r="16" spans="1:6" ht="16">
      <c r="A16" s="713" t="s">
        <v>142</v>
      </c>
      <c r="B16" s="717"/>
      <c r="C16" s="655" t="str">
        <f>_xlfn.XLOOKUP('Clinic Information'!$B$5,'OTHER EMISSION FACTORS'!$D$19:$D$22,'OTHER EMISSION FACTORS'!$F$19:$F$22,"",0,1)</f>
        <v/>
      </c>
      <c r="D16" s="719">
        <v>1.63E-4</v>
      </c>
      <c r="E16" s="656" t="e">
        <f t="shared" si="0"/>
        <v>#VALUE!</v>
      </c>
    </row>
    <row r="17" spans="1:6" ht="16">
      <c r="A17" s="713" t="s">
        <v>2422</v>
      </c>
      <c r="B17" s="717"/>
      <c r="C17" s="655" t="str">
        <f>_xlfn.XLOOKUP('Clinic Information'!$B$5,'OTHER EMISSION FACTORS'!$D$19:$D$22,'OTHER EMISSION FACTORS'!$F$19:$F$22,"",0,1)</f>
        <v/>
      </c>
      <c r="D17" s="719">
        <v>8.0000000000000007E-5</v>
      </c>
      <c r="E17" s="656" t="e">
        <f t="shared" si="0"/>
        <v>#VALUE!</v>
      </c>
    </row>
    <row r="18" spans="1:6" ht="16">
      <c r="A18" s="713" t="s">
        <v>2421</v>
      </c>
      <c r="B18" s="717"/>
      <c r="C18" s="655" t="str">
        <f>_xlfn.XLOOKUP('Clinic Information'!$B$5,'OTHER EMISSION FACTORS'!$D$19:$D$22,'OTHER EMISSION FACTORS'!$F$19:$F$22,"",0,1)</f>
        <v/>
      </c>
      <c r="D18" s="719">
        <v>1.3200000000000001E-4</v>
      </c>
      <c r="E18" s="656" t="e">
        <f t="shared" si="0"/>
        <v>#VALUE!</v>
      </c>
    </row>
    <row r="19" spans="1:6" ht="16">
      <c r="A19" s="713" t="s">
        <v>143</v>
      </c>
      <c r="B19" s="717"/>
      <c r="C19" s="655" t="str">
        <f>_xlfn.XLOOKUP('Clinic Information'!$B$5,'OTHER EMISSION FACTORS'!$D$19:$D$22,'OTHER EMISSION FACTORS'!$F$19:$F$22,"",0,1)</f>
        <v/>
      </c>
      <c r="D19" s="719">
        <v>3.3300000000000002E-4</v>
      </c>
      <c r="E19" s="656" t="e">
        <f t="shared" si="0"/>
        <v>#VALUE!</v>
      </c>
    </row>
    <row r="20" spans="1:6" ht="16">
      <c r="A20" s="713" t="s">
        <v>144</v>
      </c>
      <c r="B20" s="717"/>
      <c r="C20" s="655" t="str">
        <f>_xlfn.XLOOKUP('Clinic Information'!$B$5,'OTHER EMISSION FACTORS'!$D$19:$D$22,'OTHER EMISSION FACTORS'!$F$19:$F$22,"",0,1)</f>
        <v/>
      </c>
      <c r="D20" s="711">
        <v>1.42113E-4</v>
      </c>
      <c r="E20" s="656" t="e">
        <f>B20*C20*D20</f>
        <v>#VALUE!</v>
      </c>
    </row>
    <row r="21" spans="1:6" ht="19">
      <c r="A21" s="720" t="s">
        <v>145</v>
      </c>
      <c r="E21" s="657" t="e">
        <f>SUM(E10:E20)</f>
        <v>#VALUE!</v>
      </c>
    </row>
    <row r="22" spans="1:6" ht="19">
      <c r="A22" s="721"/>
      <c r="E22" s="705"/>
    </row>
    <row r="23" spans="1:6" ht="24">
      <c r="A23" s="703" t="s">
        <v>2433</v>
      </c>
      <c r="E23" s="705"/>
    </row>
    <row r="24" spans="1:6">
      <c r="A24" s="708" t="s">
        <v>132</v>
      </c>
      <c r="B24" s="708" t="s">
        <v>146</v>
      </c>
      <c r="C24" s="708" t="s">
        <v>134</v>
      </c>
      <c r="D24" s="708" t="s">
        <v>2402</v>
      </c>
      <c r="E24" s="708" t="s">
        <v>58</v>
      </c>
    </row>
    <row r="25" spans="1:6" ht="16">
      <c r="A25" s="698" t="s">
        <v>147</v>
      </c>
      <c r="B25" s="717"/>
      <c r="C25" s="655" t="str">
        <f>_xlfn.XLOOKUP('Clinic Information'!$B$5,'OTHER EMISSION FACTORS'!$D$19:$D$22,'OTHER EMISSION FACTORS'!$F$19:$F$22,"",0,1)</f>
        <v/>
      </c>
      <c r="D25" s="711">
        <f>(0.988/1000)</f>
        <v>9.8799999999999995E-4</v>
      </c>
      <c r="E25" s="712" t="e">
        <f>B25*C25*D25</f>
        <v>#VALUE!</v>
      </c>
    </row>
    <row r="26" spans="1:6" ht="16">
      <c r="A26" s="805"/>
      <c r="E26" s="705"/>
    </row>
    <row r="27" spans="1:6" ht="24">
      <c r="A27" s="703" t="s">
        <v>2437</v>
      </c>
    </row>
    <row r="28" spans="1:6" ht="17.25" customHeight="1">
      <c r="A28" s="708" t="s">
        <v>82</v>
      </c>
      <c r="B28" s="708" t="s">
        <v>83</v>
      </c>
      <c r="C28" s="708" t="s">
        <v>151</v>
      </c>
      <c r="D28" s="708" t="s">
        <v>85</v>
      </c>
      <c r="E28" s="707"/>
      <c r="F28" s="689"/>
    </row>
    <row r="29" spans="1:6">
      <c r="A29" s="715" t="s">
        <v>977</v>
      </c>
      <c r="B29" s="717"/>
      <c r="C29" s="655" t="e" cm="1">
        <f t="array" ref="C29">_xlfn.IFS('Clinic Information'!$B$5=2020,'2020 EF'!D466,'Clinic Information'!$B$5=2021,'2021 EF'!D466,'Clinic Information'!$B$5=2022,'2022 EF'!D467,'Clinic Information'!$B$5=2023,'2023 EF'!D485,'Clinic Information'!$B$5=2024,'2024 EF'!D495)</f>
        <v>#N/A</v>
      </c>
      <c r="D29" s="727" t="e">
        <f>(B29*C29)/1000</f>
        <v>#N/A</v>
      </c>
      <c r="E29" s="707"/>
      <c r="F29" s="689"/>
    </row>
    <row r="30" spans="1:6">
      <c r="A30" s="715" t="s">
        <v>2431</v>
      </c>
      <c r="B30" s="717"/>
      <c r="C30" s="655" t="e" cm="1">
        <f t="array" ref="C30">_xlfn.IFS('Clinic Information'!$B$5=2020,'2020 EF'!D467,'Clinic Information'!$B$5=2021,'2021 EF'!D467,'Clinic Information'!$B$5=2022,'2022 EF'!D468,'Clinic Information'!$B$5=2023,'2023 EF'!D486,'Clinic Information'!$B$5=2024,'2024 EF'!D496)</f>
        <v>#N/A</v>
      </c>
      <c r="D30" s="727" t="e">
        <f t="shared" ref="D30:D36" si="1">(B30*C30)/1000</f>
        <v>#N/A</v>
      </c>
      <c r="E30" s="707"/>
      <c r="F30" s="689"/>
    </row>
    <row r="31" spans="1:6">
      <c r="A31" s="715" t="s">
        <v>93</v>
      </c>
      <c r="B31" s="717"/>
      <c r="C31" s="728" t="e">
        <f>C29/2</f>
        <v>#N/A</v>
      </c>
      <c r="D31" s="727" t="e">
        <f t="shared" si="1"/>
        <v>#N/A</v>
      </c>
      <c r="E31" s="707"/>
      <c r="F31" s="689"/>
    </row>
    <row r="32" spans="1:6">
      <c r="A32" s="715" t="s">
        <v>152</v>
      </c>
      <c r="B32" s="717"/>
      <c r="C32" s="728" t="e">
        <f>(4/25)*C29</f>
        <v>#N/A</v>
      </c>
      <c r="D32" s="727" t="e">
        <f t="shared" si="1"/>
        <v>#N/A</v>
      </c>
      <c r="E32" s="707"/>
      <c r="F32" s="689"/>
    </row>
    <row r="33" spans="1:6">
      <c r="A33" s="715" t="s">
        <v>88</v>
      </c>
      <c r="B33" s="717"/>
      <c r="C33" s="655" t="e" cm="1">
        <f t="array" ref="C33">_xlfn.IFS('Clinic Information'!$B$5=2020,'2020 EF'!D468,'Clinic Information'!$B$5=2021,'2021 EF'!D468,'Clinic Information'!$B$5=2022,'2022 EF'!D469,'Clinic Information'!$B$5=2023,'2023 EF'!D487,'Clinic Information'!$B$5=2024,'2024 EF'!D497)</f>
        <v>#N/A</v>
      </c>
      <c r="D33" s="727" t="e">
        <f>(B33*C33)/1000</f>
        <v>#N/A</v>
      </c>
      <c r="E33" s="707"/>
      <c r="F33" s="689"/>
    </row>
    <row r="34" spans="1:6">
      <c r="A34" s="715" t="s">
        <v>153</v>
      </c>
      <c r="B34" s="717"/>
      <c r="C34" s="655" t="e" cm="1">
        <f t="array" ref="C34">_xlfn.IFS('Clinic Information'!$B$5=2020,'2020 EF'!D471,'Clinic Information'!$B$5=2021,'2021 EF'!D471,'Clinic Information'!$B$5=2022,'2022 EF'!D472,'Clinic Information'!$B$5=2023,'2023 EF'!D490,'Clinic Information'!$B$5=2024,'2024 EF'!D500)</f>
        <v>#N/A</v>
      </c>
      <c r="D34" s="727" t="e">
        <f t="shared" si="1"/>
        <v>#N/A</v>
      </c>
      <c r="E34" s="707"/>
      <c r="F34" s="689"/>
    </row>
    <row r="35" spans="1:6">
      <c r="A35" s="715" t="s">
        <v>154</v>
      </c>
      <c r="B35" s="717"/>
      <c r="C35" s="655" t="e" cm="1">
        <f t="array" ref="C35">_xlfn.IFS('Clinic Information'!$B$5=2020,'2020 EF'!D473,'Clinic Information'!$B$5=2021,'2021 EF'!D473,'Clinic Information'!$B$5=2022,'2022 EF'!D474,'Clinic Information'!$B$5=2023,'2023 EF'!D492,'Clinic Information'!$B$5=2024,'2024 EF'!D502)</f>
        <v>#N/A</v>
      </c>
      <c r="D35" s="727" t="e">
        <f t="shared" si="1"/>
        <v>#N/A</v>
      </c>
      <c r="E35" s="707"/>
      <c r="F35" s="689"/>
    </row>
    <row r="36" spans="1:6">
      <c r="A36" s="715" t="s">
        <v>155</v>
      </c>
      <c r="B36" s="717"/>
      <c r="C36" s="655" t="e" cm="1">
        <f t="array" ref="C36">_xlfn.IFS('Clinic Information'!$B$5=2020,'2020 EF'!D477,'Clinic Information'!$B$5=2021,'2021 EF'!D477,'Clinic Information'!$B$5=2022,'2022 EF'!D478,'Clinic Information'!$B$5=2023,'2023 EF'!D496,'Clinic Information'!$B$5=2024,'2024 EF'!D506)</f>
        <v>#N/A</v>
      </c>
      <c r="D36" s="727" t="e">
        <f t="shared" si="1"/>
        <v>#N/A</v>
      </c>
      <c r="E36" s="707"/>
      <c r="F36" s="689"/>
    </row>
    <row r="37" spans="1:6" ht="19">
      <c r="A37" s="720" t="s">
        <v>156</v>
      </c>
      <c r="D37" s="726" t="e">
        <f>SUM(D29:D36)</f>
        <v>#N/A</v>
      </c>
      <c r="E37" s="707"/>
      <c r="F37" s="689"/>
    </row>
    <row r="38" spans="1:6" ht="19">
      <c r="A38" s="721"/>
      <c r="D38" s="722"/>
      <c r="E38" s="707"/>
      <c r="F38" s="689"/>
    </row>
    <row r="39" spans="1:6" ht="24">
      <c r="A39" s="703" t="s">
        <v>2438</v>
      </c>
      <c r="D39" s="689"/>
      <c r="E39" s="707"/>
      <c r="F39" s="689"/>
    </row>
    <row r="40" spans="1:6">
      <c r="A40" s="723" t="s">
        <v>82</v>
      </c>
      <c r="B40" s="708" t="s">
        <v>83</v>
      </c>
      <c r="C40" s="708" t="s">
        <v>151</v>
      </c>
      <c r="D40" s="708" t="s">
        <v>85</v>
      </c>
      <c r="E40" s="707"/>
      <c r="F40" s="689"/>
    </row>
    <row r="41" spans="1:6">
      <c r="A41" s="715" t="s">
        <v>977</v>
      </c>
      <c r="B41" s="724"/>
      <c r="C41" s="655" t="e" cm="1">
        <f t="array" ref="C41">_xlfn.IFS('Clinic Information'!$B$5=2020,'2020 EF'!D466,'Clinic Information'!$B$5=2021,'2021 EF'!D466,'Clinic Information'!$B$5=2022,'2022 EF'!D467,'Clinic Information'!$B$5=2023,'2023 EF'!D485,'Clinic Information'!$B$5=2024,'2024 EF'!D495)</f>
        <v>#N/A</v>
      </c>
      <c r="D41" s="727" t="e">
        <f>(B41*C41)/1000</f>
        <v>#N/A</v>
      </c>
      <c r="E41" s="707"/>
      <c r="F41" s="689"/>
    </row>
    <row r="42" spans="1:6">
      <c r="A42" s="715" t="s">
        <v>2431</v>
      </c>
      <c r="B42" s="724"/>
      <c r="C42" s="655" t="e" cm="1">
        <f t="array" ref="C42">_xlfn.IFS('Clinic Information'!$B$5=2020,'2020 EF'!D467,'Clinic Information'!$B$5=2021,'2021 EF'!D467,'Clinic Information'!$B$5=2022,'2022 EF'!D468,'Clinic Information'!$B$5=2023,'2023 EF'!D486,'Clinic Information'!$B$5=2024,'2024 EF'!D496)</f>
        <v>#N/A</v>
      </c>
      <c r="D42" s="727" t="e">
        <f t="shared" ref="D42:D48" si="2">(B42*C42)/1000</f>
        <v>#N/A</v>
      </c>
      <c r="E42" s="707"/>
      <c r="F42" s="689"/>
    </row>
    <row r="43" spans="1:6">
      <c r="A43" s="715" t="s">
        <v>93</v>
      </c>
      <c r="B43" s="724"/>
      <c r="C43" s="728" t="e">
        <f>C41/2</f>
        <v>#N/A</v>
      </c>
      <c r="D43" s="727" t="e">
        <f t="shared" si="2"/>
        <v>#N/A</v>
      </c>
      <c r="E43" s="707"/>
      <c r="F43" s="689"/>
    </row>
    <row r="44" spans="1:6">
      <c r="A44" s="715" t="s">
        <v>152</v>
      </c>
      <c r="B44" s="724"/>
      <c r="C44" s="728" t="e">
        <f>C32</f>
        <v>#N/A</v>
      </c>
      <c r="D44" s="727" t="e">
        <f t="shared" si="2"/>
        <v>#N/A</v>
      </c>
      <c r="E44" s="707"/>
      <c r="F44" s="689"/>
    </row>
    <row r="45" spans="1:6">
      <c r="A45" s="715" t="s">
        <v>88</v>
      </c>
      <c r="B45" s="724"/>
      <c r="C45" s="655" t="e" cm="1">
        <f t="array" ref="C45">_xlfn.IFS('Clinic Information'!$B$5=2020,'2020 EF'!D468,'Clinic Information'!$B$5=2021,'2021 EF'!D468,'Clinic Information'!$B$5=2022,'2022 EF'!D469,'Clinic Information'!$B$5=2023,'2023 EF'!D487,'Clinic Information'!$B$5=2024,'2024 EF'!D497)</f>
        <v>#N/A</v>
      </c>
      <c r="D45" s="727" t="e">
        <f>(B45*C45)/1000</f>
        <v>#N/A</v>
      </c>
      <c r="E45" s="707"/>
      <c r="F45" s="689"/>
    </row>
    <row r="46" spans="1:6">
      <c r="A46" s="715" t="s">
        <v>157</v>
      </c>
      <c r="B46" s="724"/>
      <c r="C46" s="655" t="e" cm="1">
        <f t="array" ref="C46">_xlfn.IFS('Clinic Information'!$B$5=2020,'2020 EF'!D474,'Clinic Information'!$B$5=2021,'2021 EF'!D474,'Clinic Information'!$B$5=2022,'2022 EF'!D475,'Clinic Information'!$B$5=2023,'2023 EF'!D493,'Clinic Information'!$B$5=2024,'2024 EF'!D503)</f>
        <v>#N/A</v>
      </c>
      <c r="D46" s="727" t="e">
        <f>(B46*C46)/1000</f>
        <v>#N/A</v>
      </c>
      <c r="E46" s="707"/>
      <c r="F46" s="689"/>
    </row>
    <row r="47" spans="1:6">
      <c r="A47" s="715" t="s">
        <v>158</v>
      </c>
      <c r="B47" s="724"/>
      <c r="C47" s="655" t="e" cm="1">
        <f t="array" ref="C47">_xlfn.IFS('Clinic Information'!$B$5=2020,'2020 EF'!D472,'Clinic Information'!$B$5=2021,'2021 EF'!D472,'Clinic Information'!$B$5=2022,'2022 EF'!D473,'Clinic Information'!$B$5=2023,'2023 EF'!D491,'Clinic Information'!$B$5=2024,'2024 EF'!D501)</f>
        <v>#N/A</v>
      </c>
      <c r="D47" s="727" t="e">
        <f t="shared" si="2"/>
        <v>#N/A</v>
      </c>
      <c r="E47" s="707"/>
      <c r="F47" s="689"/>
    </row>
    <row r="48" spans="1:6">
      <c r="A48" s="715" t="s">
        <v>159</v>
      </c>
      <c r="B48" s="724"/>
      <c r="C48" s="655" t="e" cm="1">
        <f t="array" ref="C48">_xlfn.IFS('Clinic Information'!$B$5=2020,'2020 EF'!D475,'Clinic Information'!$B$5=2021,'2021 EF'!D475,'Clinic Information'!$B$5=2022,'2022 EF'!D476,'Clinic Information'!$B$5=2023,'2023 EF'!D494,'Clinic Information'!$B$5=2024,'2024 EF'!D504)</f>
        <v>#N/A</v>
      </c>
      <c r="D48" s="727" t="e">
        <f t="shared" si="2"/>
        <v>#N/A</v>
      </c>
      <c r="E48" s="707"/>
      <c r="F48" s="689"/>
    </row>
    <row r="49" spans="1:5" ht="19">
      <c r="A49" s="720" t="s">
        <v>160</v>
      </c>
      <c r="D49" s="726" t="e">
        <f>SUM(D41:D48)</f>
        <v>#N/A</v>
      </c>
    </row>
    <row r="50" spans="1:5" ht="19">
      <c r="A50" s="721"/>
      <c r="D50" s="722"/>
    </row>
    <row r="51" spans="1:5" ht="24">
      <c r="A51" s="703" t="s">
        <v>2439</v>
      </c>
    </row>
    <row r="52" spans="1:5">
      <c r="A52" s="708" t="s">
        <v>51</v>
      </c>
      <c r="B52" s="708" t="s">
        <v>161</v>
      </c>
      <c r="C52" s="708" t="s">
        <v>162</v>
      </c>
      <c r="D52" s="708" t="s">
        <v>163</v>
      </c>
      <c r="E52" s="712" t="s">
        <v>58</v>
      </c>
    </row>
    <row r="53" spans="1:5">
      <c r="A53" s="656">
        <f>'Clinic Information'!B12</f>
        <v>0</v>
      </c>
      <c r="B53" s="724"/>
      <c r="C53" s="655">
        <f>A53*B53</f>
        <v>0</v>
      </c>
      <c r="D53" s="729" t="e">
        <f>AVERAGE(C41:C42)</f>
        <v>#N/A</v>
      </c>
      <c r="E53" s="657" t="e">
        <f>(C53*D53)/1000</f>
        <v>#N/A</v>
      </c>
    </row>
    <row r="55" spans="1:5" ht="24">
      <c r="A55" s="703" t="s">
        <v>2440</v>
      </c>
    </row>
    <row r="56" spans="1:5">
      <c r="A56" s="708" t="s">
        <v>164</v>
      </c>
      <c r="B56" s="708" t="s">
        <v>165</v>
      </c>
      <c r="C56" s="708" t="s">
        <v>163</v>
      </c>
      <c r="D56" s="725" t="s">
        <v>58</v>
      </c>
    </row>
    <row r="57" spans="1:5">
      <c r="A57" s="711" t="s">
        <v>166</v>
      </c>
      <c r="B57" s="655" t="e" cm="1">
        <f t="array" ref="B57">_xlfn.IFS('Scope 2'!B3="Electricity Actual Data",'Scope 2'!A8,'Scope 2'!B3="Electricity Actual Data (known power content emission factor)",'Scope 2'!A12,'Scope 2'!B3="Electricity Estimated Data (no data entry required)",('Scope 2'!C16*1000))</f>
        <v>#N/A</v>
      </c>
      <c r="C57" s="655">
        <f>0.0142092</f>
        <v>1.42092E-2</v>
      </c>
      <c r="D57" s="730" t="e">
        <f>(B57*C57)/1000</f>
        <v>#N/A</v>
      </c>
    </row>
    <row r="63" spans="1:5">
      <c r="B63" s="689"/>
      <c r="C63" s="689"/>
      <c r="D63" s="689"/>
    </row>
    <row r="64" spans="1:5">
      <c r="B64" s="689"/>
      <c r="C64" s="689"/>
      <c r="D64" s="689"/>
    </row>
  </sheetData>
  <sheetProtection algorithmName="SHA-512" hashValue="WGnz+vv6GUqatMmMJVdsQuP2sxsLFNVxF6cVFB0u9sSr1hYzpmADyG9XFrjZmUdxoQFA5TumTo/XrQ2OfmsRYw==" saltValue="eAHYCJvZntskVaUPdJgoww==" spinCount="100000" sheet="1" selectLockedCells="1"/>
  <conditionalFormatting sqref="A6:E7">
    <cfRule type="expression" dxfId="5" priority="7">
      <formula>$B$3="Categorized Amount"</formula>
    </cfRule>
  </conditionalFormatting>
  <conditionalFormatting sqref="A9:E21">
    <cfRule type="expression" dxfId="4" priority="8">
      <formula>$B$3="Total Amount Spent"</formula>
    </cfRule>
  </conditionalFormatting>
  <conditionalFormatting sqref="A24:E25">
    <cfRule type="expression" dxfId="3" priority="2">
      <formula>#REF!="Categorized amount"</formula>
    </cfRule>
  </conditionalFormatting>
  <conditionalFormatting sqref="B3">
    <cfRule type="expression" dxfId="2" priority="1">
      <formula>$B$3="Total Amount Spent"+$A$9:$E$22</formula>
    </cfRule>
  </conditionalFormatting>
  <conditionalFormatting sqref="C25">
    <cfRule type="expression" dxfId="1" priority="4">
      <formula>$B$3="Categorized Amount"</formula>
    </cfRule>
  </conditionalFormatting>
  <conditionalFormatting sqref="C24:E24">
    <cfRule type="expression" dxfId="0" priority="5">
      <formula>$B$3="Categorized Amount"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775BBCE-ED47-4612-8E3D-6C8FE15DB8C1}">
          <x14:formula1>
            <xm:f>'OTHER EMISSION FACTORS'!$F$186:$F$188</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8C5E4-4205-4F07-BDD9-30F2F6F714AC}">
  <dimension ref="A1:M559"/>
  <sheetViews>
    <sheetView topLeftCell="A399" zoomScale="80" zoomScaleNormal="80" workbookViewId="0">
      <selection activeCell="C469" sqref="C469"/>
    </sheetView>
  </sheetViews>
  <sheetFormatPr baseColWidth="10" defaultColWidth="8.83203125" defaultRowHeight="15"/>
  <cols>
    <col min="2" max="2" width="14.33203125" customWidth="1"/>
    <col min="3" max="3" width="34.5" customWidth="1"/>
    <col min="4" max="4" width="11.6640625" customWidth="1"/>
    <col min="5" max="5" width="15.6640625" customWidth="1"/>
    <col min="6" max="6" width="13.6640625" customWidth="1"/>
    <col min="7" max="7" width="19" customWidth="1"/>
    <col min="8" max="8" width="19.1640625" customWidth="1"/>
    <col min="9" max="9" width="12.33203125" customWidth="1"/>
    <col min="10" max="10" width="12" customWidth="1"/>
    <col min="11" max="11" width="12.6640625" bestFit="1" customWidth="1"/>
  </cols>
  <sheetData>
    <row r="1" spans="1:13">
      <c r="A1" s="6"/>
      <c r="B1" s="7"/>
      <c r="C1" s="6"/>
      <c r="D1" s="6"/>
      <c r="E1" s="6"/>
      <c r="F1" s="6"/>
      <c r="G1" s="6"/>
      <c r="H1" s="6"/>
      <c r="I1" s="6"/>
      <c r="J1" s="6"/>
      <c r="K1" s="6"/>
      <c r="L1" s="6"/>
      <c r="M1" s="6"/>
    </row>
    <row r="2" spans="1:13" ht="20">
      <c r="A2" s="6"/>
      <c r="B2" s="855" t="s">
        <v>167</v>
      </c>
      <c r="C2" s="856"/>
      <c r="D2" s="856"/>
      <c r="E2" s="856"/>
      <c r="F2" s="856"/>
      <c r="G2" s="856"/>
      <c r="H2" s="856"/>
      <c r="I2" s="856"/>
      <c r="J2" s="856"/>
      <c r="K2" s="856"/>
      <c r="L2" s="857"/>
      <c r="M2" s="6"/>
    </row>
    <row r="3" spans="1:13">
      <c r="A3" s="6"/>
      <c r="B3" s="7"/>
      <c r="C3" s="6"/>
      <c r="D3" s="6"/>
      <c r="E3" s="8"/>
      <c r="F3" s="325" t="s">
        <v>168</v>
      </c>
      <c r="G3" s="9"/>
      <c r="H3" s="6"/>
      <c r="I3" s="6"/>
      <c r="J3" s="6"/>
      <c r="K3" s="6"/>
      <c r="L3" s="6"/>
      <c r="M3" s="6"/>
    </row>
    <row r="4" spans="1:13" ht="18">
      <c r="A4" s="6"/>
      <c r="B4" s="7"/>
      <c r="C4" s="10" t="s">
        <v>169</v>
      </c>
      <c r="D4" s="6"/>
      <c r="E4" s="6"/>
      <c r="F4" s="6"/>
      <c r="G4" s="11"/>
      <c r="H4" s="6"/>
      <c r="I4" s="6"/>
      <c r="J4" s="6"/>
      <c r="K4" s="6"/>
      <c r="L4" s="6"/>
      <c r="M4" s="6"/>
    </row>
    <row r="5" spans="1:13">
      <c r="A5" s="6"/>
      <c r="B5" s="7"/>
      <c r="C5" s="858" t="s">
        <v>170</v>
      </c>
      <c r="D5" s="858"/>
      <c r="E5" s="858"/>
      <c r="F5" s="858"/>
      <c r="G5" s="858"/>
      <c r="H5" s="858"/>
      <c r="I5" s="858"/>
      <c r="J5" s="858"/>
      <c r="K5" s="858"/>
      <c r="L5" s="858"/>
      <c r="M5" s="6"/>
    </row>
    <row r="6" spans="1:13" ht="16" thickBot="1">
      <c r="A6" s="6"/>
      <c r="B6" s="7"/>
      <c r="C6" s="13"/>
      <c r="D6" s="12"/>
      <c r="E6" s="12"/>
      <c r="F6" s="12"/>
      <c r="G6" s="12"/>
      <c r="H6" s="12"/>
      <c r="I6" s="12"/>
      <c r="J6" s="12"/>
      <c r="K6" s="12"/>
      <c r="L6" s="12"/>
      <c r="M6" s="6"/>
    </row>
    <row r="7" spans="1:13" ht="16" thickBot="1">
      <c r="A7" s="6"/>
      <c r="B7" s="7"/>
      <c r="C7" s="6"/>
      <c r="D7" s="14" t="s">
        <v>171</v>
      </c>
      <c r="E7" s="15" t="s">
        <v>172</v>
      </c>
      <c r="F7" s="12"/>
      <c r="G7" s="12"/>
      <c r="H7" s="12"/>
      <c r="I7" s="12"/>
      <c r="J7" s="12"/>
      <c r="K7" s="12"/>
      <c r="L7" s="12"/>
      <c r="M7" s="6"/>
    </row>
    <row r="8" spans="1:13">
      <c r="A8" s="6"/>
      <c r="B8" s="7"/>
      <c r="C8" s="6"/>
      <c r="D8" s="16" t="s">
        <v>173</v>
      </c>
      <c r="E8" s="17">
        <v>25</v>
      </c>
      <c r="F8" s="13"/>
      <c r="G8" s="13"/>
      <c r="H8" s="6"/>
      <c r="I8" s="8"/>
      <c r="J8" s="6"/>
      <c r="K8" s="6"/>
      <c r="L8" s="6"/>
      <c r="M8" s="6"/>
    </row>
    <row r="9" spans="1:13" ht="16" thickBot="1">
      <c r="A9" s="6"/>
      <c r="B9" s="7"/>
      <c r="C9" s="6"/>
      <c r="D9" s="18" t="s">
        <v>174</v>
      </c>
      <c r="E9" s="19">
        <v>298</v>
      </c>
      <c r="F9" s="6"/>
      <c r="G9" s="6"/>
      <c r="H9" s="6"/>
      <c r="I9" s="6"/>
      <c r="J9" s="6"/>
      <c r="K9" s="6"/>
      <c r="L9" s="6"/>
      <c r="M9" s="6"/>
    </row>
    <row r="10" spans="1:13">
      <c r="A10" s="6"/>
      <c r="B10" s="7"/>
      <c r="C10" s="6"/>
      <c r="D10" s="859" t="s">
        <v>175</v>
      </c>
      <c r="E10" s="859"/>
      <c r="F10" s="859"/>
      <c r="G10" s="859"/>
      <c r="H10" s="859"/>
      <c r="I10" s="6"/>
      <c r="J10" s="6"/>
      <c r="K10" s="6"/>
      <c r="L10" s="6"/>
      <c r="M10" s="6"/>
    </row>
    <row r="11" spans="1:13">
      <c r="A11" s="6"/>
      <c r="B11" s="7"/>
      <c r="C11" s="6"/>
      <c r="D11" s="6"/>
      <c r="E11" s="6"/>
      <c r="F11" s="6"/>
      <c r="G11" s="6"/>
      <c r="H11" s="6"/>
      <c r="I11" s="6"/>
      <c r="J11" s="6"/>
      <c r="K11" s="6"/>
      <c r="L11" s="6"/>
      <c r="M11" s="6"/>
    </row>
    <row r="12" spans="1:13" ht="16">
      <c r="A12" s="21"/>
      <c r="B12" s="22" t="s">
        <v>176</v>
      </c>
      <c r="C12" s="23" t="s">
        <v>177</v>
      </c>
      <c r="D12" s="24"/>
      <c r="E12" s="24"/>
      <c r="F12" s="25"/>
      <c r="G12" s="25"/>
      <c r="H12" s="25"/>
      <c r="I12" s="25"/>
      <c r="J12" s="25"/>
      <c r="K12" s="25"/>
      <c r="L12" s="26"/>
      <c r="M12" s="21"/>
    </row>
    <row r="13" spans="1:13" ht="16" thickBot="1">
      <c r="A13" s="6"/>
      <c r="B13" s="7"/>
      <c r="C13" s="6"/>
      <c r="D13" s="6"/>
      <c r="E13" s="6"/>
      <c r="F13" s="6"/>
      <c r="G13" s="6"/>
      <c r="H13" s="6"/>
      <c r="I13" s="6"/>
      <c r="J13" s="6"/>
      <c r="K13" s="6"/>
      <c r="L13" s="6"/>
      <c r="M13" s="6"/>
    </row>
    <row r="14" spans="1:13" ht="28">
      <c r="A14" s="6"/>
      <c r="B14" s="6"/>
      <c r="C14" s="27" t="s">
        <v>178</v>
      </c>
      <c r="D14" s="28" t="s">
        <v>179</v>
      </c>
      <c r="E14" s="28" t="s">
        <v>180</v>
      </c>
      <c r="F14" s="28" t="s">
        <v>181</v>
      </c>
      <c r="G14" s="28" t="s">
        <v>182</v>
      </c>
      <c r="H14" s="28" t="s">
        <v>180</v>
      </c>
      <c r="I14" s="28" t="s">
        <v>181</v>
      </c>
      <c r="J14" s="29" t="s">
        <v>182</v>
      </c>
      <c r="K14" s="30"/>
      <c r="L14" s="31"/>
      <c r="M14" s="6"/>
    </row>
    <row r="15" spans="1:13" ht="26">
      <c r="A15" s="31"/>
      <c r="B15" s="31"/>
      <c r="C15" s="32"/>
      <c r="D15" s="33" t="s">
        <v>183</v>
      </c>
      <c r="E15" s="33" t="s">
        <v>184</v>
      </c>
      <c r="F15" s="33" t="s">
        <v>185</v>
      </c>
      <c r="G15" s="33" t="s">
        <v>186</v>
      </c>
      <c r="H15" s="33" t="s">
        <v>187</v>
      </c>
      <c r="I15" s="33" t="s">
        <v>188</v>
      </c>
      <c r="J15" s="34" t="s">
        <v>189</v>
      </c>
      <c r="K15" s="31"/>
      <c r="L15" s="31"/>
      <c r="M15" s="31"/>
    </row>
    <row r="16" spans="1:13">
      <c r="A16" s="6"/>
      <c r="B16" s="7"/>
      <c r="C16" s="35" t="s">
        <v>190</v>
      </c>
      <c r="D16" s="36"/>
      <c r="E16" s="36"/>
      <c r="F16" s="36"/>
      <c r="G16" s="36"/>
      <c r="H16" s="36"/>
      <c r="I16" s="36"/>
      <c r="J16" s="37"/>
      <c r="K16" s="6"/>
      <c r="L16" s="6"/>
      <c r="M16" s="6"/>
    </row>
    <row r="17" spans="1:13">
      <c r="A17" s="6"/>
      <c r="B17" s="38"/>
      <c r="C17" s="45" t="s">
        <v>191</v>
      </c>
      <c r="D17" s="40">
        <v>25.09</v>
      </c>
      <c r="E17" s="40">
        <v>103.69</v>
      </c>
      <c r="F17" s="41">
        <v>11</v>
      </c>
      <c r="G17" s="42">
        <v>1.6</v>
      </c>
      <c r="H17" s="41">
        <v>2602</v>
      </c>
      <c r="I17" s="41">
        <v>276</v>
      </c>
      <c r="J17" s="43">
        <v>40</v>
      </c>
      <c r="K17" s="44"/>
      <c r="L17" s="6"/>
      <c r="M17" s="44"/>
    </row>
    <row r="18" spans="1:13">
      <c r="A18" s="6"/>
      <c r="B18" s="38"/>
      <c r="C18" s="45" t="s">
        <v>192</v>
      </c>
      <c r="D18" s="40">
        <v>24.93</v>
      </c>
      <c r="E18" s="40">
        <v>93.28</v>
      </c>
      <c r="F18" s="41">
        <v>11</v>
      </c>
      <c r="G18" s="42">
        <v>1.6</v>
      </c>
      <c r="H18" s="41">
        <v>2325</v>
      </c>
      <c r="I18" s="41">
        <v>274</v>
      </c>
      <c r="J18" s="43">
        <v>40</v>
      </c>
      <c r="K18" s="44"/>
      <c r="L18" s="6"/>
      <c r="M18" s="44"/>
    </row>
    <row r="19" spans="1:13">
      <c r="A19" s="6"/>
      <c r="B19" s="38"/>
      <c r="C19" s="45" t="s">
        <v>193</v>
      </c>
      <c r="D19" s="40">
        <v>17.25</v>
      </c>
      <c r="E19" s="40">
        <v>97.17</v>
      </c>
      <c r="F19" s="41">
        <v>11</v>
      </c>
      <c r="G19" s="42">
        <v>1.6</v>
      </c>
      <c r="H19" s="41">
        <v>1676</v>
      </c>
      <c r="I19" s="41">
        <v>190</v>
      </c>
      <c r="J19" s="43">
        <v>28</v>
      </c>
      <c r="K19" s="44"/>
      <c r="L19" s="6"/>
      <c r="M19" s="44"/>
    </row>
    <row r="20" spans="1:13">
      <c r="A20" s="6"/>
      <c r="B20" s="38"/>
      <c r="C20" s="45" t="s">
        <v>194</v>
      </c>
      <c r="D20" s="40">
        <v>14.21</v>
      </c>
      <c r="E20" s="40">
        <v>97.72</v>
      </c>
      <c r="F20" s="41">
        <v>11</v>
      </c>
      <c r="G20" s="42">
        <v>1.6</v>
      </c>
      <c r="H20" s="41">
        <v>1389</v>
      </c>
      <c r="I20" s="41">
        <v>156</v>
      </c>
      <c r="J20" s="43">
        <v>23</v>
      </c>
      <c r="K20" s="44"/>
      <c r="L20" s="6"/>
      <c r="M20" s="44"/>
    </row>
    <row r="21" spans="1:13">
      <c r="A21" s="6"/>
      <c r="B21" s="38"/>
      <c r="C21" s="45" t="s">
        <v>195</v>
      </c>
      <c r="D21" s="40">
        <v>21.39</v>
      </c>
      <c r="E21" s="40">
        <v>94.27</v>
      </c>
      <c r="F21" s="41">
        <v>11</v>
      </c>
      <c r="G21" s="42">
        <v>1.6</v>
      </c>
      <c r="H21" s="41">
        <v>2016</v>
      </c>
      <c r="I21" s="41">
        <v>235</v>
      </c>
      <c r="J21" s="43">
        <v>34</v>
      </c>
      <c r="K21" s="46"/>
      <c r="L21" s="6"/>
      <c r="M21" s="44"/>
    </row>
    <row r="22" spans="1:13">
      <c r="A22" s="6"/>
      <c r="B22" s="38"/>
      <c r="C22" s="45" t="s">
        <v>196</v>
      </c>
      <c r="D22" s="40">
        <v>19.73</v>
      </c>
      <c r="E22" s="40">
        <v>95.52</v>
      </c>
      <c r="F22" s="41">
        <v>11</v>
      </c>
      <c r="G22" s="42">
        <v>1.6</v>
      </c>
      <c r="H22" s="41">
        <v>1885</v>
      </c>
      <c r="I22" s="41">
        <v>217</v>
      </c>
      <c r="J22" s="43">
        <v>32</v>
      </c>
      <c r="K22" s="44"/>
      <c r="L22" s="6"/>
      <c r="M22" s="44"/>
    </row>
    <row r="23" spans="1:13">
      <c r="A23" s="6"/>
      <c r="B23" s="38"/>
      <c r="C23" s="45" t="s">
        <v>197</v>
      </c>
      <c r="D23" s="40">
        <v>26.28</v>
      </c>
      <c r="E23" s="40">
        <v>93.9</v>
      </c>
      <c r="F23" s="41">
        <v>11</v>
      </c>
      <c r="G23" s="42">
        <v>1.6</v>
      </c>
      <c r="H23" s="41">
        <v>2468</v>
      </c>
      <c r="I23" s="41">
        <v>289</v>
      </c>
      <c r="J23" s="43">
        <v>42</v>
      </c>
      <c r="K23" s="44"/>
      <c r="L23" s="6"/>
      <c r="M23" s="44"/>
    </row>
    <row r="24" spans="1:13">
      <c r="A24" s="6"/>
      <c r="B24" s="38"/>
      <c r="C24" s="45" t="s">
        <v>198</v>
      </c>
      <c r="D24" s="40">
        <v>22.35</v>
      </c>
      <c r="E24" s="40">
        <v>94.67</v>
      </c>
      <c r="F24" s="41">
        <v>11</v>
      </c>
      <c r="G24" s="42">
        <v>1.6</v>
      </c>
      <c r="H24" s="41">
        <v>2116</v>
      </c>
      <c r="I24" s="41">
        <v>246</v>
      </c>
      <c r="J24" s="43">
        <v>36</v>
      </c>
      <c r="K24" s="44"/>
      <c r="L24" s="6"/>
      <c r="M24" s="44"/>
    </row>
    <row r="25" spans="1:13">
      <c r="A25" s="6"/>
      <c r="B25" s="38"/>
      <c r="C25" s="45" t="s">
        <v>199</v>
      </c>
      <c r="D25" s="40">
        <v>24.8</v>
      </c>
      <c r="E25" s="40">
        <v>113.67</v>
      </c>
      <c r="F25" s="41">
        <v>11</v>
      </c>
      <c r="G25" s="42">
        <v>1.6</v>
      </c>
      <c r="H25" s="41">
        <v>2819</v>
      </c>
      <c r="I25" s="41">
        <v>273</v>
      </c>
      <c r="J25" s="43">
        <v>40</v>
      </c>
      <c r="K25" s="44"/>
      <c r="L25" s="6"/>
      <c r="M25" s="44"/>
    </row>
    <row r="26" spans="1:13">
      <c r="A26" s="6"/>
      <c r="B26" s="7"/>
      <c r="C26" s="47" t="s">
        <v>200</v>
      </c>
      <c r="D26" s="48"/>
      <c r="E26" s="48"/>
      <c r="F26" s="49"/>
      <c r="G26" s="50"/>
      <c r="H26" s="49"/>
      <c r="I26" s="49"/>
      <c r="J26" s="51"/>
      <c r="K26" s="44"/>
      <c r="L26" s="6"/>
      <c r="M26" s="44"/>
    </row>
    <row r="27" spans="1:13">
      <c r="A27" s="6"/>
      <c r="B27" s="38"/>
      <c r="C27" s="45" t="s">
        <v>201</v>
      </c>
      <c r="D27" s="40">
        <v>9.9499999999999993</v>
      </c>
      <c r="E27" s="40">
        <v>90.7</v>
      </c>
      <c r="F27" s="41">
        <v>32</v>
      </c>
      <c r="G27" s="42">
        <v>4.2</v>
      </c>
      <c r="H27" s="41">
        <v>902</v>
      </c>
      <c r="I27" s="41">
        <v>318</v>
      </c>
      <c r="J27" s="43">
        <v>42</v>
      </c>
      <c r="K27" s="44"/>
      <c r="L27" s="6"/>
      <c r="M27" s="44"/>
    </row>
    <row r="28" spans="1:13">
      <c r="A28" s="6"/>
      <c r="B28" s="38"/>
      <c r="C28" s="45" t="s">
        <v>202</v>
      </c>
      <c r="D28" s="40">
        <v>30</v>
      </c>
      <c r="E28" s="40">
        <v>102.41</v>
      </c>
      <c r="F28" s="41">
        <v>32</v>
      </c>
      <c r="G28" s="42">
        <v>4.2</v>
      </c>
      <c r="H28" s="41">
        <v>3072</v>
      </c>
      <c r="I28" s="41">
        <v>960</v>
      </c>
      <c r="J28" s="43">
        <v>126</v>
      </c>
      <c r="K28" s="52"/>
      <c r="L28" s="6"/>
      <c r="M28" s="44"/>
    </row>
    <row r="29" spans="1:13">
      <c r="A29" s="6"/>
      <c r="B29" s="38"/>
      <c r="C29" s="45" t="s">
        <v>203</v>
      </c>
      <c r="D29" s="40">
        <v>38</v>
      </c>
      <c r="E29" s="40">
        <v>75</v>
      </c>
      <c r="F29" s="41">
        <v>32</v>
      </c>
      <c r="G29" s="42">
        <v>4.2</v>
      </c>
      <c r="H29" s="41">
        <v>2850</v>
      </c>
      <c r="I29" s="41">
        <v>1216</v>
      </c>
      <c r="J29" s="43">
        <v>160</v>
      </c>
      <c r="K29" s="6"/>
      <c r="L29" s="6"/>
      <c r="M29" s="44"/>
    </row>
    <row r="30" spans="1:13">
      <c r="A30" s="6"/>
      <c r="B30" s="38"/>
      <c r="C30" s="45" t="s">
        <v>204</v>
      </c>
      <c r="D30" s="40">
        <v>28</v>
      </c>
      <c r="E30" s="40">
        <v>85.97</v>
      </c>
      <c r="F30" s="41">
        <v>32</v>
      </c>
      <c r="G30" s="42">
        <v>4.2</v>
      </c>
      <c r="H30" s="41">
        <v>2407</v>
      </c>
      <c r="I30" s="41">
        <v>896</v>
      </c>
      <c r="J30" s="43">
        <v>118</v>
      </c>
      <c r="K30" s="6"/>
      <c r="L30" s="6"/>
      <c r="M30" s="44"/>
    </row>
    <row r="31" spans="1:13">
      <c r="A31" s="6"/>
      <c r="B31" s="7"/>
      <c r="C31" s="47" t="s">
        <v>205</v>
      </c>
      <c r="D31" s="48"/>
      <c r="E31" s="48"/>
      <c r="F31" s="49"/>
      <c r="G31" s="50"/>
      <c r="H31" s="53"/>
      <c r="I31" s="53"/>
      <c r="J31" s="54"/>
      <c r="K31" s="6"/>
      <c r="L31" s="6"/>
      <c r="M31" s="44"/>
    </row>
    <row r="32" spans="1:13">
      <c r="A32" s="6"/>
      <c r="B32" s="38"/>
      <c r="C32" s="45" t="s">
        <v>206</v>
      </c>
      <c r="D32" s="40">
        <v>8.25</v>
      </c>
      <c r="E32" s="40">
        <v>118.17</v>
      </c>
      <c r="F32" s="41">
        <v>32</v>
      </c>
      <c r="G32" s="42">
        <v>4.2</v>
      </c>
      <c r="H32" s="41">
        <v>975</v>
      </c>
      <c r="I32" s="41">
        <v>264</v>
      </c>
      <c r="J32" s="43">
        <v>35</v>
      </c>
      <c r="K32" s="6"/>
      <c r="L32" s="6"/>
      <c r="M32" s="44"/>
    </row>
    <row r="33" spans="1:13">
      <c r="A33" s="6"/>
      <c r="B33" s="38"/>
      <c r="C33" s="45" t="s">
        <v>207</v>
      </c>
      <c r="D33" s="40">
        <v>8</v>
      </c>
      <c r="E33" s="40">
        <v>111.84</v>
      </c>
      <c r="F33" s="41">
        <v>32</v>
      </c>
      <c r="G33" s="42">
        <v>4.2</v>
      </c>
      <c r="H33" s="41">
        <v>895</v>
      </c>
      <c r="I33" s="41">
        <v>256</v>
      </c>
      <c r="J33" s="43">
        <v>34</v>
      </c>
      <c r="K33" s="6"/>
      <c r="L33" s="6"/>
      <c r="M33" s="44"/>
    </row>
    <row r="34" spans="1:13">
      <c r="A34" s="6"/>
      <c r="B34" s="38"/>
      <c r="C34" s="45" t="s">
        <v>208</v>
      </c>
      <c r="D34" s="40">
        <v>10.39</v>
      </c>
      <c r="E34" s="40">
        <v>105.51</v>
      </c>
      <c r="F34" s="41">
        <v>32</v>
      </c>
      <c r="G34" s="42">
        <v>4.2</v>
      </c>
      <c r="H34" s="41">
        <v>1096</v>
      </c>
      <c r="I34" s="41">
        <v>332</v>
      </c>
      <c r="J34" s="43">
        <v>44</v>
      </c>
      <c r="K34" s="6"/>
      <c r="L34" s="6"/>
      <c r="M34" s="44"/>
    </row>
    <row r="35" spans="1:13">
      <c r="A35" s="6"/>
      <c r="B35" s="38"/>
      <c r="C35" s="45" t="s">
        <v>209</v>
      </c>
      <c r="D35" s="40">
        <v>17.48</v>
      </c>
      <c r="E35" s="40">
        <v>93.8</v>
      </c>
      <c r="F35" s="42">
        <v>7.2</v>
      </c>
      <c r="G35" s="42">
        <v>3.6</v>
      </c>
      <c r="H35" s="41">
        <v>1640</v>
      </c>
      <c r="I35" s="41">
        <v>126</v>
      </c>
      <c r="J35" s="43">
        <v>63</v>
      </c>
      <c r="K35" s="6"/>
      <c r="L35" s="6"/>
      <c r="M35" s="44"/>
    </row>
    <row r="36" spans="1:13">
      <c r="A36" s="31"/>
      <c r="B36" s="31"/>
      <c r="C36" s="32"/>
      <c r="D36" s="55" t="s">
        <v>210</v>
      </c>
      <c r="E36" s="55" t="s">
        <v>184</v>
      </c>
      <c r="F36" s="55" t="s">
        <v>185</v>
      </c>
      <c r="G36" s="55" t="s">
        <v>186</v>
      </c>
      <c r="H36" s="55" t="s">
        <v>211</v>
      </c>
      <c r="I36" s="55" t="s">
        <v>212</v>
      </c>
      <c r="J36" s="56" t="s">
        <v>213</v>
      </c>
      <c r="K36" s="6"/>
      <c r="L36" s="6"/>
      <c r="M36" s="6"/>
    </row>
    <row r="37" spans="1:13">
      <c r="A37" s="6"/>
      <c r="B37" s="7"/>
      <c r="C37" s="57" t="s">
        <v>59</v>
      </c>
      <c r="D37" s="58"/>
      <c r="E37" s="59"/>
      <c r="F37" s="60"/>
      <c r="G37" s="60"/>
      <c r="H37" s="61"/>
      <c r="I37" s="61"/>
      <c r="J37" s="62"/>
      <c r="K37" s="6"/>
      <c r="L37" s="6"/>
      <c r="M37" s="6"/>
    </row>
    <row r="38" spans="1:13">
      <c r="A38" s="6"/>
      <c r="B38" s="63"/>
      <c r="C38" s="45" t="s">
        <v>59</v>
      </c>
      <c r="D38" s="64">
        <v>1.026E-3</v>
      </c>
      <c r="E38" s="40">
        <v>53.06</v>
      </c>
      <c r="F38" s="42">
        <v>1</v>
      </c>
      <c r="G38" s="40">
        <v>0.1</v>
      </c>
      <c r="H38" s="65">
        <v>5.4440000000000002E-2</v>
      </c>
      <c r="I38" s="65">
        <v>1.0300000000000001E-3</v>
      </c>
      <c r="J38" s="66">
        <v>1E-4</v>
      </c>
      <c r="K38" s="663">
        <f>((H38/1000)+(I38/1000000)+(J38/1000000))</f>
        <v>5.4441129999999998E-5</v>
      </c>
      <c r="L38" s="6"/>
      <c r="M38" s="6"/>
    </row>
    <row r="39" spans="1:13">
      <c r="A39" s="6"/>
      <c r="B39" s="7"/>
      <c r="C39" s="67" t="s">
        <v>214</v>
      </c>
      <c r="D39" s="68"/>
      <c r="E39" s="68"/>
      <c r="F39" s="68"/>
      <c r="G39" s="68"/>
      <c r="H39" s="69"/>
      <c r="I39" s="70"/>
      <c r="J39" s="71"/>
      <c r="K39" s="6"/>
      <c r="L39" s="6"/>
      <c r="M39" s="6"/>
    </row>
    <row r="40" spans="1:13">
      <c r="A40" s="6"/>
      <c r="B40" s="38"/>
      <c r="C40" s="45" t="s">
        <v>215</v>
      </c>
      <c r="D40" s="64">
        <v>9.2E-5</v>
      </c>
      <c r="E40" s="40">
        <v>274.32</v>
      </c>
      <c r="F40" s="72">
        <v>2.2000000000000002E-2</v>
      </c>
      <c r="G40" s="40">
        <v>0.1</v>
      </c>
      <c r="H40" s="65">
        <v>2.5239999999999999E-2</v>
      </c>
      <c r="I40" s="64">
        <v>1.9999999999999999E-6</v>
      </c>
      <c r="J40" s="73">
        <v>9.0000000000000002E-6</v>
      </c>
      <c r="K40" s="6"/>
      <c r="L40" s="6"/>
      <c r="M40" s="6"/>
    </row>
    <row r="41" spans="1:13">
      <c r="A41" s="6"/>
      <c r="B41" s="38"/>
      <c r="C41" s="45" t="s">
        <v>216</v>
      </c>
      <c r="D41" s="64">
        <v>5.9900000000000003E-4</v>
      </c>
      <c r="E41" s="40">
        <v>46.85</v>
      </c>
      <c r="F41" s="40">
        <v>0.48</v>
      </c>
      <c r="G41" s="40">
        <v>0.1</v>
      </c>
      <c r="H41" s="65">
        <v>2.8060000000000002E-2</v>
      </c>
      <c r="I41" s="64">
        <v>2.8800000000000001E-4</v>
      </c>
      <c r="J41" s="73">
        <v>6.0000000000000002E-5</v>
      </c>
      <c r="K41" s="98"/>
      <c r="L41" s="6"/>
      <c r="M41" s="6"/>
    </row>
    <row r="42" spans="1:13">
      <c r="A42" s="6"/>
      <c r="B42" s="38"/>
      <c r="C42" s="45" t="s">
        <v>217</v>
      </c>
      <c r="D42" s="64">
        <v>1.3879999999999999E-3</v>
      </c>
      <c r="E42" s="74">
        <v>59</v>
      </c>
      <c r="F42" s="42">
        <v>3</v>
      </c>
      <c r="G42" s="40">
        <v>0.6</v>
      </c>
      <c r="H42" s="65">
        <v>8.1890000000000004E-2</v>
      </c>
      <c r="I42" s="64">
        <v>4.1640000000000002E-3</v>
      </c>
      <c r="J42" s="73">
        <v>8.3299999999999997E-4</v>
      </c>
      <c r="K42" s="6"/>
      <c r="L42" s="6"/>
      <c r="M42" s="6"/>
    </row>
    <row r="43" spans="1:13">
      <c r="A43" s="6"/>
      <c r="B43" s="38"/>
      <c r="C43" s="45" t="s">
        <v>218</v>
      </c>
      <c r="D43" s="64">
        <v>2.516E-3</v>
      </c>
      <c r="E43" s="74">
        <v>61.46</v>
      </c>
      <c r="F43" s="42">
        <v>3</v>
      </c>
      <c r="G43" s="40">
        <v>0.6</v>
      </c>
      <c r="H43" s="65">
        <v>0.15462999999999999</v>
      </c>
      <c r="I43" s="64">
        <v>7.548E-3</v>
      </c>
      <c r="J43" s="73">
        <v>1.5100000000000001E-3</v>
      </c>
      <c r="K43" s="13"/>
      <c r="L43" s="6"/>
      <c r="M43" s="6"/>
    </row>
    <row r="44" spans="1:13">
      <c r="A44" s="6"/>
      <c r="B44" s="7"/>
      <c r="C44" s="47" t="s">
        <v>219</v>
      </c>
      <c r="D44" s="68"/>
      <c r="E44" s="68"/>
      <c r="F44" s="75"/>
      <c r="G44" s="75"/>
      <c r="H44" s="70"/>
      <c r="I44" s="70"/>
      <c r="J44" s="71"/>
      <c r="K44" s="6"/>
      <c r="L44" s="6"/>
      <c r="M44" s="6"/>
    </row>
    <row r="45" spans="1:13">
      <c r="A45" s="21"/>
      <c r="B45" s="76"/>
      <c r="C45" s="77" t="s">
        <v>220</v>
      </c>
      <c r="D45" s="78">
        <v>4.8500000000000003E-4</v>
      </c>
      <c r="E45" s="79">
        <v>52.07</v>
      </c>
      <c r="F45" s="80">
        <v>3.2</v>
      </c>
      <c r="G45" s="79">
        <v>0.63</v>
      </c>
      <c r="H45" s="64">
        <v>2.5253999999999999E-2</v>
      </c>
      <c r="I45" s="64">
        <v>1.552E-3</v>
      </c>
      <c r="J45" s="73">
        <v>3.0600000000000001E-4</v>
      </c>
      <c r="K45" s="6"/>
      <c r="L45" s="6"/>
      <c r="M45" s="6"/>
    </row>
    <row r="46" spans="1:13">
      <c r="A46" s="21"/>
      <c r="B46" s="76"/>
      <c r="C46" s="77" t="s">
        <v>221</v>
      </c>
      <c r="D46" s="78">
        <v>6.5499999999999998E-4</v>
      </c>
      <c r="E46" s="79">
        <v>52.07</v>
      </c>
      <c r="F46" s="80">
        <v>3.2</v>
      </c>
      <c r="G46" s="79">
        <v>0.63</v>
      </c>
      <c r="H46" s="64">
        <v>3.4105999999999997E-2</v>
      </c>
      <c r="I46" s="64">
        <v>2.0960000000000002E-3</v>
      </c>
      <c r="J46" s="73">
        <v>4.1300000000000001E-4</v>
      </c>
      <c r="K46" s="6"/>
      <c r="L46" s="6"/>
      <c r="M46" s="6"/>
    </row>
    <row r="47" spans="1:13" ht="26">
      <c r="A47" s="31"/>
      <c r="B47" s="31"/>
      <c r="C47" s="32"/>
      <c r="D47" s="55" t="s">
        <v>222</v>
      </c>
      <c r="E47" s="55" t="s">
        <v>184</v>
      </c>
      <c r="F47" s="55" t="s">
        <v>185</v>
      </c>
      <c r="G47" s="55" t="s">
        <v>186</v>
      </c>
      <c r="H47" s="55" t="s">
        <v>223</v>
      </c>
      <c r="I47" s="55" t="s">
        <v>224</v>
      </c>
      <c r="J47" s="56" t="s">
        <v>225</v>
      </c>
      <c r="K47" s="6"/>
      <c r="L47" s="6"/>
      <c r="M47" s="6"/>
    </row>
    <row r="48" spans="1:13">
      <c r="A48" s="21"/>
      <c r="B48" s="81"/>
      <c r="C48" s="82" t="s">
        <v>226</v>
      </c>
      <c r="D48" s="83"/>
      <c r="E48" s="83"/>
      <c r="F48" s="83"/>
      <c r="G48" s="83"/>
      <c r="H48" s="83"/>
      <c r="I48" s="83"/>
      <c r="J48" s="84"/>
      <c r="K48" s="6"/>
      <c r="L48" s="6"/>
      <c r="M48" s="6"/>
    </row>
    <row r="49" spans="1:13">
      <c r="A49" s="6"/>
      <c r="B49" s="38"/>
      <c r="C49" s="45" t="s">
        <v>227</v>
      </c>
      <c r="D49" s="72">
        <v>0.158</v>
      </c>
      <c r="E49" s="40">
        <v>75.36</v>
      </c>
      <c r="F49" s="42">
        <v>3</v>
      </c>
      <c r="G49" s="40">
        <v>0.6</v>
      </c>
      <c r="H49" s="40">
        <v>11.91</v>
      </c>
      <c r="I49" s="40">
        <v>0.47</v>
      </c>
      <c r="J49" s="85">
        <v>0.09</v>
      </c>
      <c r="K49" s="6"/>
      <c r="L49" s="6"/>
      <c r="M49" s="6"/>
    </row>
    <row r="50" spans="1:13">
      <c r="A50" s="6"/>
      <c r="B50" s="38"/>
      <c r="C50" s="45" t="s">
        <v>228</v>
      </c>
      <c r="D50" s="72">
        <v>0.12</v>
      </c>
      <c r="E50" s="40">
        <v>69.25</v>
      </c>
      <c r="F50" s="42">
        <v>3</v>
      </c>
      <c r="G50" s="40">
        <v>0.6</v>
      </c>
      <c r="H50" s="40">
        <v>8.31</v>
      </c>
      <c r="I50" s="40">
        <v>0.36</v>
      </c>
      <c r="J50" s="85">
        <v>7.0000000000000007E-2</v>
      </c>
      <c r="K50" s="6"/>
      <c r="L50" s="6"/>
      <c r="M50" s="6"/>
    </row>
    <row r="51" spans="1:13">
      <c r="A51" s="6"/>
      <c r="B51" s="38"/>
      <c r="C51" s="45" t="s">
        <v>229</v>
      </c>
      <c r="D51" s="72">
        <v>0.10299999999999999</v>
      </c>
      <c r="E51" s="40">
        <v>64.77</v>
      </c>
      <c r="F51" s="42">
        <v>3</v>
      </c>
      <c r="G51" s="40">
        <v>0.6</v>
      </c>
      <c r="H51" s="40">
        <v>6.67</v>
      </c>
      <c r="I51" s="40">
        <v>0.31</v>
      </c>
      <c r="J51" s="85">
        <v>0.06</v>
      </c>
      <c r="K51" s="6"/>
      <c r="L51" s="6"/>
      <c r="M51" s="6"/>
    </row>
    <row r="52" spans="1:13">
      <c r="A52" s="6"/>
      <c r="B52" s="38"/>
      <c r="C52" s="45" t="s">
        <v>230</v>
      </c>
      <c r="D52" s="72">
        <v>0.105</v>
      </c>
      <c r="E52" s="40">
        <v>68.72</v>
      </c>
      <c r="F52" s="42">
        <v>3</v>
      </c>
      <c r="G52" s="40">
        <v>0.6</v>
      </c>
      <c r="H52" s="40">
        <v>7.22</v>
      </c>
      <c r="I52" s="40">
        <v>0.32</v>
      </c>
      <c r="J52" s="85">
        <v>0.06</v>
      </c>
      <c r="K52" s="6"/>
      <c r="L52" s="6"/>
      <c r="M52" s="6"/>
    </row>
    <row r="53" spans="1:13">
      <c r="A53" s="6"/>
      <c r="B53" s="38"/>
      <c r="C53" s="45" t="s">
        <v>231</v>
      </c>
      <c r="D53" s="72">
        <v>0.13800000000000001</v>
      </c>
      <c r="E53" s="40">
        <v>74.540000000000006</v>
      </c>
      <c r="F53" s="42">
        <v>3</v>
      </c>
      <c r="G53" s="40">
        <v>0.6</v>
      </c>
      <c r="H53" s="40">
        <v>10.29</v>
      </c>
      <c r="I53" s="40">
        <v>0.41</v>
      </c>
      <c r="J53" s="85">
        <v>0.08</v>
      </c>
      <c r="K53" s="6"/>
      <c r="L53" s="6"/>
      <c r="M53" s="6"/>
    </row>
    <row r="54" spans="1:13">
      <c r="A54" s="6"/>
      <c r="B54" s="38"/>
      <c r="C54" s="45" t="s">
        <v>232</v>
      </c>
      <c r="D54" s="72">
        <v>0.13900000000000001</v>
      </c>
      <c r="E54" s="40">
        <v>73.25</v>
      </c>
      <c r="F54" s="42">
        <v>3</v>
      </c>
      <c r="G54" s="40">
        <v>0.6</v>
      </c>
      <c r="H54" s="40">
        <v>10.18</v>
      </c>
      <c r="I54" s="40">
        <v>0.42</v>
      </c>
      <c r="J54" s="85">
        <v>0.08</v>
      </c>
      <c r="K54" s="6"/>
      <c r="L54" s="6"/>
      <c r="M54" s="6"/>
    </row>
    <row r="55" spans="1:13">
      <c r="A55" s="6"/>
      <c r="B55" s="38"/>
      <c r="C55" s="45" t="s">
        <v>233</v>
      </c>
      <c r="D55" s="72">
        <v>0.13800000000000001</v>
      </c>
      <c r="E55" s="40">
        <v>73.959999999999994</v>
      </c>
      <c r="F55" s="42">
        <v>3</v>
      </c>
      <c r="G55" s="40">
        <v>0.6</v>
      </c>
      <c r="H55" s="40">
        <v>10.210000000000001</v>
      </c>
      <c r="I55" s="40">
        <v>0.41</v>
      </c>
      <c r="J55" s="85">
        <v>0.08</v>
      </c>
      <c r="K55" s="6"/>
      <c r="L55" s="6"/>
      <c r="M55" s="6"/>
    </row>
    <row r="56" spans="1:13">
      <c r="A56" s="6"/>
      <c r="B56" s="38"/>
      <c r="C56" s="45" t="s">
        <v>234</v>
      </c>
      <c r="D56" s="72">
        <v>0.14599999999999999</v>
      </c>
      <c r="E56" s="40">
        <v>75.040000000000006</v>
      </c>
      <c r="F56" s="42">
        <v>3</v>
      </c>
      <c r="G56" s="40">
        <v>0.6</v>
      </c>
      <c r="H56" s="40">
        <v>10.96</v>
      </c>
      <c r="I56" s="40">
        <v>0.44</v>
      </c>
      <c r="J56" s="85">
        <v>0.09</v>
      </c>
      <c r="K56" s="6"/>
      <c r="L56" s="6"/>
      <c r="M56" s="6"/>
    </row>
    <row r="57" spans="1:13">
      <c r="A57" s="6"/>
      <c r="B57" s="38"/>
      <c r="C57" s="45" t="s">
        <v>235</v>
      </c>
      <c r="D57" s="72">
        <v>6.8000000000000005E-2</v>
      </c>
      <c r="E57" s="40">
        <v>59.6</v>
      </c>
      <c r="F57" s="42">
        <v>3</v>
      </c>
      <c r="G57" s="40">
        <v>0.6</v>
      </c>
      <c r="H57" s="40">
        <v>4.05</v>
      </c>
      <c r="I57" s="40">
        <v>0.2</v>
      </c>
      <c r="J57" s="85">
        <v>0.04</v>
      </c>
      <c r="K57" s="6"/>
      <c r="L57" s="6"/>
      <c r="M57" s="6"/>
    </row>
    <row r="58" spans="1:13">
      <c r="A58" s="6"/>
      <c r="B58" s="38"/>
      <c r="C58" s="45" t="s">
        <v>236</v>
      </c>
      <c r="D58" s="72">
        <v>5.8000000000000003E-2</v>
      </c>
      <c r="E58" s="40">
        <v>65.959999999999994</v>
      </c>
      <c r="F58" s="42">
        <v>3</v>
      </c>
      <c r="G58" s="40">
        <v>0.6</v>
      </c>
      <c r="H58" s="40">
        <v>3.83</v>
      </c>
      <c r="I58" s="40">
        <v>0.17</v>
      </c>
      <c r="J58" s="85">
        <v>0.03</v>
      </c>
      <c r="K58" s="6"/>
      <c r="L58" s="6"/>
      <c r="M58" s="6"/>
    </row>
    <row r="59" spans="1:13">
      <c r="A59" s="6"/>
      <c r="B59" s="38"/>
      <c r="C59" s="45" t="s">
        <v>237</v>
      </c>
      <c r="D59" s="72">
        <v>0.14799999999999999</v>
      </c>
      <c r="E59" s="40">
        <v>74.92</v>
      </c>
      <c r="F59" s="42">
        <v>3</v>
      </c>
      <c r="G59" s="40">
        <v>0.6</v>
      </c>
      <c r="H59" s="40">
        <v>11.09</v>
      </c>
      <c r="I59" s="40">
        <v>0.44</v>
      </c>
      <c r="J59" s="85">
        <v>0.09</v>
      </c>
      <c r="K59" s="6"/>
      <c r="L59" s="6"/>
      <c r="M59" s="6"/>
    </row>
    <row r="60" spans="1:13">
      <c r="A60" s="6"/>
      <c r="B60" s="38"/>
      <c r="C60" s="45" t="s">
        <v>238</v>
      </c>
      <c r="D60" s="72">
        <v>9.9000000000000005E-2</v>
      </c>
      <c r="E60" s="40">
        <v>64.94</v>
      </c>
      <c r="F60" s="42">
        <v>3</v>
      </c>
      <c r="G60" s="40">
        <v>0.6</v>
      </c>
      <c r="H60" s="40">
        <v>6.43</v>
      </c>
      <c r="I60" s="40">
        <v>0.3</v>
      </c>
      <c r="J60" s="85">
        <v>0.06</v>
      </c>
      <c r="K60" s="6"/>
      <c r="L60" s="6"/>
      <c r="M60" s="6"/>
    </row>
    <row r="61" spans="1:13">
      <c r="A61" s="6"/>
      <c r="B61" s="38"/>
      <c r="C61" s="45" t="s">
        <v>239</v>
      </c>
      <c r="D61" s="72">
        <v>0.10299999999999999</v>
      </c>
      <c r="E61" s="40">
        <v>68.86</v>
      </c>
      <c r="F61" s="42">
        <v>3</v>
      </c>
      <c r="G61" s="40">
        <v>0.6</v>
      </c>
      <c r="H61" s="40">
        <v>7.09</v>
      </c>
      <c r="I61" s="40">
        <v>0.31</v>
      </c>
      <c r="J61" s="85">
        <v>0.06</v>
      </c>
      <c r="K61" s="6"/>
      <c r="L61" s="6"/>
      <c r="M61" s="6"/>
    </row>
    <row r="62" spans="1:13">
      <c r="A62" s="6"/>
      <c r="B62" s="38"/>
      <c r="C62" s="45" t="s">
        <v>240</v>
      </c>
      <c r="D62" s="72">
        <v>0.13500000000000001</v>
      </c>
      <c r="E62" s="40">
        <v>75.2</v>
      </c>
      <c r="F62" s="42">
        <v>3</v>
      </c>
      <c r="G62" s="40">
        <v>0.6</v>
      </c>
      <c r="H62" s="40">
        <v>10.15</v>
      </c>
      <c r="I62" s="40">
        <v>0.41</v>
      </c>
      <c r="J62" s="85">
        <v>0.08</v>
      </c>
      <c r="K62" s="6"/>
      <c r="L62" s="6"/>
      <c r="M62" s="6"/>
    </row>
    <row r="63" spans="1:13">
      <c r="A63" s="6"/>
      <c r="B63" s="38"/>
      <c r="C63" s="45" t="s">
        <v>241</v>
      </c>
      <c r="D63" s="72">
        <v>0.13500000000000001</v>
      </c>
      <c r="E63" s="40">
        <v>72.22</v>
      </c>
      <c r="F63" s="42">
        <v>3</v>
      </c>
      <c r="G63" s="40">
        <v>0.6</v>
      </c>
      <c r="H63" s="40">
        <v>9.75</v>
      </c>
      <c r="I63" s="40">
        <v>0.41</v>
      </c>
      <c r="J63" s="85">
        <v>0.08</v>
      </c>
      <c r="K63" s="6"/>
      <c r="L63" s="6"/>
      <c r="M63" s="6"/>
    </row>
    <row r="64" spans="1:13">
      <c r="A64" s="6"/>
      <c r="B64" s="38"/>
      <c r="C64" s="45" t="s">
        <v>242</v>
      </c>
      <c r="D64" s="72">
        <v>9.1999999999999998E-2</v>
      </c>
      <c r="E64" s="40">
        <v>61.71</v>
      </c>
      <c r="F64" s="42">
        <v>3</v>
      </c>
      <c r="G64" s="40">
        <v>0.6</v>
      </c>
      <c r="H64" s="40">
        <v>5.68</v>
      </c>
      <c r="I64" s="40">
        <v>0.28000000000000003</v>
      </c>
      <c r="J64" s="85">
        <v>0.06</v>
      </c>
      <c r="K64" s="6"/>
      <c r="L64" s="6"/>
      <c r="M64" s="6"/>
    </row>
    <row r="65" spans="1:13">
      <c r="A65" s="6"/>
      <c r="B65" s="38"/>
      <c r="C65" s="45" t="s">
        <v>243</v>
      </c>
      <c r="D65" s="72">
        <v>0.14399999999999999</v>
      </c>
      <c r="E65" s="40">
        <v>74.27</v>
      </c>
      <c r="F65" s="42">
        <v>3</v>
      </c>
      <c r="G65" s="40">
        <v>0.6</v>
      </c>
      <c r="H65" s="40">
        <v>10.69</v>
      </c>
      <c r="I65" s="40">
        <v>0.43</v>
      </c>
      <c r="J65" s="85">
        <v>0.09</v>
      </c>
      <c r="K65" s="6"/>
      <c r="L65" s="6"/>
      <c r="M65" s="6"/>
    </row>
    <row r="66" spans="1:13">
      <c r="A66" s="6"/>
      <c r="B66" s="38"/>
      <c r="C66" s="45" t="s">
        <v>244</v>
      </c>
      <c r="D66" s="72">
        <v>0.125</v>
      </c>
      <c r="E66" s="40">
        <v>70.22</v>
      </c>
      <c r="F66" s="42">
        <v>3</v>
      </c>
      <c r="G66" s="40">
        <v>0.6</v>
      </c>
      <c r="H66" s="40">
        <v>8.7799999999999994</v>
      </c>
      <c r="I66" s="40">
        <v>0.38</v>
      </c>
      <c r="J66" s="85">
        <v>0.08</v>
      </c>
      <c r="K66" s="6"/>
      <c r="L66" s="6"/>
      <c r="M66" s="6"/>
    </row>
    <row r="67" spans="1:13">
      <c r="A67" s="6"/>
      <c r="B67" s="38"/>
      <c r="C67" s="45" t="s">
        <v>245</v>
      </c>
      <c r="D67" s="72">
        <v>0.125</v>
      </c>
      <c r="E67" s="40">
        <v>68.02</v>
      </c>
      <c r="F67" s="42">
        <v>3</v>
      </c>
      <c r="G67" s="40">
        <v>0.6</v>
      </c>
      <c r="H67" s="40">
        <v>8.5</v>
      </c>
      <c r="I67" s="40">
        <v>0.38</v>
      </c>
      <c r="J67" s="85">
        <v>0.08</v>
      </c>
      <c r="K67" s="6"/>
      <c r="L67" s="6"/>
      <c r="M67" s="6"/>
    </row>
    <row r="68" spans="1:13">
      <c r="A68" s="6"/>
      <c r="B68" s="38"/>
      <c r="C68" s="45" t="s">
        <v>246</v>
      </c>
      <c r="D68" s="72">
        <v>0.11</v>
      </c>
      <c r="E68" s="40">
        <v>66.88</v>
      </c>
      <c r="F68" s="42">
        <v>3</v>
      </c>
      <c r="G68" s="40">
        <v>0.6</v>
      </c>
      <c r="H68" s="40">
        <v>7.36</v>
      </c>
      <c r="I68" s="40">
        <v>0.33</v>
      </c>
      <c r="J68" s="85">
        <v>7.0000000000000007E-2</v>
      </c>
      <c r="K68" s="6"/>
      <c r="L68" s="6"/>
      <c r="M68" s="6"/>
    </row>
    <row r="69" spans="1:13">
      <c r="A69" s="6"/>
      <c r="B69" s="38"/>
      <c r="C69" s="45" t="s">
        <v>247</v>
      </c>
      <c r="D69" s="72">
        <v>0.13900000000000001</v>
      </c>
      <c r="E69" s="40">
        <v>76.22</v>
      </c>
      <c r="F69" s="42">
        <v>3</v>
      </c>
      <c r="G69" s="40">
        <v>0.6</v>
      </c>
      <c r="H69" s="40">
        <v>10.59</v>
      </c>
      <c r="I69" s="40">
        <v>0.42</v>
      </c>
      <c r="J69" s="85">
        <v>0.08</v>
      </c>
      <c r="K69" s="6"/>
      <c r="L69" s="6"/>
      <c r="M69" s="6"/>
    </row>
    <row r="70" spans="1:13">
      <c r="A70" s="6"/>
      <c r="B70" s="38"/>
      <c r="C70" s="45" t="s">
        <v>248</v>
      </c>
      <c r="D70" s="72">
        <v>0.11</v>
      </c>
      <c r="E70" s="40">
        <v>70.02</v>
      </c>
      <c r="F70" s="42">
        <v>3</v>
      </c>
      <c r="G70" s="40">
        <v>0.6</v>
      </c>
      <c r="H70" s="40">
        <v>7.7</v>
      </c>
      <c r="I70" s="40">
        <v>0.33</v>
      </c>
      <c r="J70" s="85">
        <v>7.0000000000000007E-2</v>
      </c>
      <c r="K70" s="6"/>
      <c r="L70" s="6"/>
      <c r="M70" s="6"/>
    </row>
    <row r="71" spans="1:13">
      <c r="A71" s="6"/>
      <c r="B71" s="38"/>
      <c r="C71" s="45" t="s">
        <v>249</v>
      </c>
      <c r="D71" s="72">
        <v>0.125</v>
      </c>
      <c r="E71" s="40">
        <v>71.02</v>
      </c>
      <c r="F71" s="42">
        <v>3</v>
      </c>
      <c r="G71" s="40">
        <v>0.6</v>
      </c>
      <c r="H71" s="40">
        <v>8.8800000000000008</v>
      </c>
      <c r="I71" s="40">
        <v>0.38</v>
      </c>
      <c r="J71" s="85">
        <v>0.08</v>
      </c>
      <c r="K71" s="6"/>
      <c r="L71" s="6"/>
      <c r="M71" s="6"/>
    </row>
    <row r="72" spans="1:13">
      <c r="A72" s="6"/>
      <c r="B72" s="38"/>
      <c r="C72" s="45" t="s">
        <v>250</v>
      </c>
      <c r="D72" s="72">
        <v>9.0999999999999998E-2</v>
      </c>
      <c r="E72" s="40">
        <v>62.87</v>
      </c>
      <c r="F72" s="42">
        <v>3</v>
      </c>
      <c r="G72" s="40">
        <v>0.6</v>
      </c>
      <c r="H72" s="40">
        <v>5.72</v>
      </c>
      <c r="I72" s="40">
        <v>0.27</v>
      </c>
      <c r="J72" s="85">
        <v>0.05</v>
      </c>
      <c r="K72" s="86"/>
      <c r="L72" s="6"/>
      <c r="M72" s="6"/>
    </row>
    <row r="73" spans="1:13">
      <c r="A73" s="6"/>
      <c r="B73" s="38"/>
      <c r="C73" s="45" t="s">
        <v>251</v>
      </c>
      <c r="D73" s="72">
        <v>9.0999999999999998E-2</v>
      </c>
      <c r="E73" s="40">
        <v>67.77</v>
      </c>
      <c r="F73" s="42">
        <v>3</v>
      </c>
      <c r="G73" s="40">
        <v>0.6</v>
      </c>
      <c r="H73" s="40">
        <v>6.17</v>
      </c>
      <c r="I73" s="40">
        <v>0.27</v>
      </c>
      <c r="J73" s="85">
        <v>0.05</v>
      </c>
      <c r="K73" s="6"/>
      <c r="L73" s="6"/>
      <c r="M73" s="6"/>
    </row>
    <row r="74" spans="1:13">
      <c r="A74" s="6"/>
      <c r="B74" s="38"/>
      <c r="C74" s="45" t="s">
        <v>252</v>
      </c>
      <c r="D74" s="72">
        <v>0.14000000000000001</v>
      </c>
      <c r="E74" s="40">
        <v>72.930000000000007</v>
      </c>
      <c r="F74" s="42">
        <v>3</v>
      </c>
      <c r="G74" s="40">
        <v>0.6</v>
      </c>
      <c r="H74" s="40">
        <v>10.210000000000001</v>
      </c>
      <c r="I74" s="40">
        <v>0.42</v>
      </c>
      <c r="J74" s="85">
        <v>0.08</v>
      </c>
      <c r="K74" s="6"/>
      <c r="L74" s="6"/>
      <c r="M74" s="6"/>
    </row>
    <row r="75" spans="1:13">
      <c r="A75" s="6"/>
      <c r="B75" s="38"/>
      <c r="C75" s="45" t="s">
        <v>253</v>
      </c>
      <c r="D75" s="72">
        <v>0.15</v>
      </c>
      <c r="E75" s="40">
        <v>75.099999999999994</v>
      </c>
      <c r="F75" s="42">
        <v>3</v>
      </c>
      <c r="G75" s="40">
        <v>0.6</v>
      </c>
      <c r="H75" s="40">
        <v>11.27</v>
      </c>
      <c r="I75" s="40">
        <v>0.45</v>
      </c>
      <c r="J75" s="85">
        <v>0.09</v>
      </c>
      <c r="K75" s="6"/>
      <c r="L75" s="6"/>
      <c r="M75" s="6"/>
    </row>
    <row r="76" spans="1:13">
      <c r="A76" s="6"/>
      <c r="B76" s="38"/>
      <c r="C76" s="45" t="s">
        <v>254</v>
      </c>
      <c r="D76" s="72">
        <v>0.125</v>
      </c>
      <c r="E76" s="40">
        <v>72.34</v>
      </c>
      <c r="F76" s="42">
        <v>3</v>
      </c>
      <c r="G76" s="40">
        <v>0.6</v>
      </c>
      <c r="H76" s="40">
        <v>9.0399999999999991</v>
      </c>
      <c r="I76" s="40">
        <v>0.38</v>
      </c>
      <c r="J76" s="85">
        <v>0.08</v>
      </c>
      <c r="K76" s="6"/>
      <c r="L76" s="6"/>
      <c r="M76" s="6"/>
    </row>
    <row r="77" spans="1:13">
      <c r="A77" s="6"/>
      <c r="B77" s="38"/>
      <c r="C77" s="45" t="s">
        <v>255</v>
      </c>
      <c r="D77" s="72">
        <v>0.13900000000000001</v>
      </c>
      <c r="E77" s="40">
        <v>74.540000000000006</v>
      </c>
      <c r="F77" s="42">
        <v>3</v>
      </c>
      <c r="G77" s="40">
        <v>0.6</v>
      </c>
      <c r="H77" s="40">
        <v>10.36</v>
      </c>
      <c r="I77" s="40">
        <v>0.42</v>
      </c>
      <c r="J77" s="85">
        <v>0.08</v>
      </c>
      <c r="K77" s="6"/>
      <c r="L77" s="6"/>
      <c r="M77" s="6"/>
    </row>
    <row r="78" spans="1:13">
      <c r="A78" s="6"/>
      <c r="B78" s="38"/>
      <c r="C78" s="45" t="s">
        <v>256</v>
      </c>
      <c r="D78" s="72">
        <v>0.13800000000000001</v>
      </c>
      <c r="E78" s="40">
        <v>74</v>
      </c>
      <c r="F78" s="42">
        <v>3</v>
      </c>
      <c r="G78" s="40">
        <v>0.6</v>
      </c>
      <c r="H78" s="40">
        <v>10.210000000000001</v>
      </c>
      <c r="I78" s="40">
        <v>0.41</v>
      </c>
      <c r="J78" s="85">
        <v>0.08</v>
      </c>
      <c r="K78" s="6"/>
      <c r="L78" s="6"/>
      <c r="M78" s="6"/>
    </row>
    <row r="79" spans="1:13">
      <c r="A79" s="21"/>
      <c r="B79" s="81"/>
      <c r="C79" s="82" t="s">
        <v>257</v>
      </c>
      <c r="D79" s="83"/>
      <c r="E79" s="87"/>
      <c r="F79" s="83"/>
      <c r="G79" s="83"/>
      <c r="H79" s="88"/>
      <c r="I79" s="88"/>
      <c r="J79" s="89"/>
      <c r="K79" s="6"/>
      <c r="L79" s="6"/>
      <c r="M79" s="6"/>
    </row>
    <row r="80" spans="1:13">
      <c r="A80" s="6"/>
      <c r="B80" s="38"/>
      <c r="C80" s="45" t="s">
        <v>258</v>
      </c>
      <c r="D80" s="72">
        <v>0.128</v>
      </c>
      <c r="E80" s="40">
        <v>73.84</v>
      </c>
      <c r="F80" s="42">
        <v>1.1000000000000001</v>
      </c>
      <c r="G80" s="40">
        <v>0.11</v>
      </c>
      <c r="H80" s="40">
        <v>9.4499999999999993</v>
      </c>
      <c r="I80" s="40">
        <v>0.14000000000000001</v>
      </c>
      <c r="J80" s="85">
        <v>0.01</v>
      </c>
      <c r="K80" s="6"/>
      <c r="L80" s="6"/>
      <c r="M80" s="6"/>
    </row>
    <row r="81" spans="1:13">
      <c r="A81" s="6"/>
      <c r="B81" s="38"/>
      <c r="C81" s="45" t="s">
        <v>259</v>
      </c>
      <c r="D81" s="72">
        <v>8.4000000000000005E-2</v>
      </c>
      <c r="E81" s="40">
        <v>68.44</v>
      </c>
      <c r="F81" s="42">
        <v>1.1000000000000001</v>
      </c>
      <c r="G81" s="40">
        <v>0.11</v>
      </c>
      <c r="H81" s="40">
        <v>5.75</v>
      </c>
      <c r="I81" s="40">
        <v>0.09</v>
      </c>
      <c r="J81" s="85">
        <v>0.01</v>
      </c>
      <c r="K81" s="6"/>
      <c r="L81" s="6"/>
      <c r="M81" s="6"/>
    </row>
    <row r="82" spans="1:13">
      <c r="A82" s="6"/>
      <c r="B82" s="38"/>
      <c r="C82" s="45" t="s">
        <v>260</v>
      </c>
      <c r="D82" s="72">
        <v>0.125</v>
      </c>
      <c r="E82" s="40">
        <v>71.06</v>
      </c>
      <c r="F82" s="42">
        <v>1.1000000000000001</v>
      </c>
      <c r="G82" s="40">
        <v>0.11</v>
      </c>
      <c r="H82" s="40">
        <v>8.8800000000000008</v>
      </c>
      <c r="I82" s="40">
        <v>0.14000000000000001</v>
      </c>
      <c r="J82" s="85">
        <v>0.01</v>
      </c>
      <c r="K82" s="6"/>
      <c r="L82" s="6"/>
      <c r="M82" s="6"/>
    </row>
    <row r="83" spans="1:13">
      <c r="A83" s="6"/>
      <c r="B83" s="38"/>
      <c r="C83" s="45" t="s">
        <v>261</v>
      </c>
      <c r="D83" s="72">
        <v>0.12</v>
      </c>
      <c r="E83" s="40">
        <v>81.55</v>
      </c>
      <c r="F83" s="42">
        <v>1.1000000000000001</v>
      </c>
      <c r="G83" s="40">
        <v>0.11</v>
      </c>
      <c r="H83" s="40">
        <v>9.7899999999999991</v>
      </c>
      <c r="I83" s="40">
        <v>0.13</v>
      </c>
      <c r="J83" s="85">
        <v>0.01</v>
      </c>
      <c r="K83" s="6"/>
      <c r="L83" s="6"/>
      <c r="M83" s="6"/>
    </row>
    <row r="84" spans="1:13" ht="28">
      <c r="A84" s="21"/>
      <c r="B84" s="81"/>
      <c r="C84" s="90" t="s">
        <v>262</v>
      </c>
      <c r="D84" s="83"/>
      <c r="E84" s="87"/>
      <c r="F84" s="83"/>
      <c r="G84" s="83"/>
      <c r="H84" s="88"/>
      <c r="I84" s="88"/>
      <c r="J84" s="89"/>
      <c r="K84" s="6"/>
      <c r="L84" s="6"/>
      <c r="M84" s="6"/>
    </row>
    <row r="85" spans="1:13">
      <c r="A85" s="6"/>
      <c r="B85" s="38"/>
      <c r="C85" s="45" t="s">
        <v>263</v>
      </c>
      <c r="D85" s="88"/>
      <c r="E85" s="42">
        <v>94.4</v>
      </c>
      <c r="F85" s="42">
        <v>1.9</v>
      </c>
      <c r="G85" s="40">
        <v>0.42</v>
      </c>
      <c r="H85" s="88"/>
      <c r="I85" s="88"/>
      <c r="J85" s="89"/>
      <c r="K85" s="6"/>
      <c r="L85" s="6"/>
      <c r="M85" s="6"/>
    </row>
    <row r="86" spans="1:13">
      <c r="A86" s="6"/>
      <c r="B86" s="38"/>
      <c r="C86" s="45" t="s">
        <v>264</v>
      </c>
      <c r="D86" s="88"/>
      <c r="E86" s="42">
        <v>93.7</v>
      </c>
      <c r="F86" s="42">
        <v>1.9</v>
      </c>
      <c r="G86" s="40">
        <v>0.42</v>
      </c>
      <c r="H86" s="88"/>
      <c r="I86" s="88"/>
      <c r="J86" s="89"/>
      <c r="K86" s="6"/>
      <c r="L86" s="6"/>
      <c r="M86" s="6"/>
    </row>
    <row r="87" spans="1:13">
      <c r="A87" s="6"/>
      <c r="B87" s="38"/>
      <c r="C87" s="45" t="s">
        <v>265</v>
      </c>
      <c r="D87" s="88"/>
      <c r="E87" s="42">
        <v>95.5</v>
      </c>
      <c r="F87" s="42">
        <v>1.9</v>
      </c>
      <c r="G87" s="40">
        <v>0.42</v>
      </c>
      <c r="H87" s="88"/>
      <c r="I87" s="88"/>
      <c r="J87" s="89"/>
      <c r="K87" s="6"/>
      <c r="L87" s="6"/>
      <c r="M87" s="6"/>
    </row>
    <row r="88" spans="1:13">
      <c r="A88" s="6"/>
      <c r="B88" s="38"/>
      <c r="C88" s="45" t="s">
        <v>266</v>
      </c>
      <c r="D88" s="88"/>
      <c r="E88" s="42">
        <v>93.7</v>
      </c>
      <c r="F88" s="42">
        <v>1.9</v>
      </c>
      <c r="G88" s="40">
        <v>0.42</v>
      </c>
      <c r="H88" s="88"/>
      <c r="I88" s="88"/>
      <c r="J88" s="89"/>
      <c r="K88" s="6"/>
      <c r="L88" s="6"/>
      <c r="M88" s="6"/>
    </row>
    <row r="89" spans="1:13" ht="16" thickBot="1">
      <c r="A89" s="6"/>
      <c r="B89" s="38"/>
      <c r="C89" s="91" t="s">
        <v>267</v>
      </c>
      <c r="D89" s="92"/>
      <c r="E89" s="93">
        <v>95.1</v>
      </c>
      <c r="F89" s="93">
        <v>1.9</v>
      </c>
      <c r="G89" s="94">
        <v>0.42</v>
      </c>
      <c r="H89" s="92"/>
      <c r="I89" s="92"/>
      <c r="J89" s="95"/>
      <c r="K89" s="6"/>
      <c r="L89" s="6"/>
      <c r="M89" s="6"/>
    </row>
    <row r="90" spans="1:13">
      <c r="A90" s="21"/>
      <c r="B90" s="81"/>
      <c r="C90" s="96" t="s">
        <v>268</v>
      </c>
      <c r="D90" s="21"/>
      <c r="E90" s="97"/>
      <c r="F90" s="97"/>
      <c r="G90" s="97"/>
      <c r="H90" s="21"/>
      <c r="I90" s="21"/>
      <c r="J90" s="21"/>
      <c r="K90" s="21"/>
      <c r="L90" s="21"/>
      <c r="M90" s="98"/>
    </row>
    <row r="91" spans="1:13">
      <c r="A91" s="6"/>
      <c r="B91" s="7"/>
      <c r="C91" s="854" t="s">
        <v>269</v>
      </c>
      <c r="D91" s="854"/>
      <c r="E91" s="854"/>
      <c r="F91" s="854"/>
      <c r="G91" s="854"/>
      <c r="H91" s="854"/>
      <c r="I91" s="854"/>
      <c r="J91" s="854"/>
      <c r="K91" s="854"/>
      <c r="L91" s="6"/>
      <c r="M91" s="98"/>
    </row>
    <row r="92" spans="1:13">
      <c r="A92" s="6"/>
      <c r="B92" s="7"/>
      <c r="C92" s="100" t="s">
        <v>270</v>
      </c>
      <c r="D92" s="6"/>
      <c r="E92" s="6"/>
      <c r="F92" s="6"/>
      <c r="G92" s="6"/>
      <c r="H92" s="6"/>
      <c r="I92" s="6"/>
      <c r="J92" s="6"/>
      <c r="K92" s="6"/>
      <c r="L92" s="6"/>
      <c r="M92" s="98"/>
    </row>
    <row r="93" spans="1:13">
      <c r="A93" s="6"/>
      <c r="B93" s="7"/>
      <c r="C93" s="854" t="s">
        <v>271</v>
      </c>
      <c r="D93" s="854"/>
      <c r="E93" s="854"/>
      <c r="F93" s="854"/>
      <c r="G93" s="854"/>
      <c r="H93" s="854"/>
      <c r="I93" s="854"/>
      <c r="J93" s="854"/>
      <c r="K93" s="854"/>
      <c r="L93" s="6"/>
      <c r="M93" s="98"/>
    </row>
    <row r="94" spans="1:13">
      <c r="A94" s="6"/>
      <c r="B94" s="7"/>
      <c r="C94" s="110"/>
      <c r="D94" s="110"/>
      <c r="E94" s="110"/>
      <c r="F94" s="110"/>
      <c r="G94" s="110"/>
      <c r="H94" s="110"/>
      <c r="I94" s="110"/>
      <c r="J94" s="110"/>
      <c r="K94" s="110"/>
      <c r="L94" s="110"/>
      <c r="M94" s="6"/>
    </row>
    <row r="95" spans="1:13" ht="18">
      <c r="A95" s="21"/>
      <c r="B95" s="22" t="s">
        <v>272</v>
      </c>
      <c r="C95" s="23" t="s">
        <v>273</v>
      </c>
      <c r="D95" s="24"/>
      <c r="E95" s="24"/>
      <c r="F95" s="24"/>
      <c r="G95" s="25"/>
      <c r="H95" s="25"/>
      <c r="I95" s="25"/>
      <c r="J95" s="25"/>
      <c r="K95" s="25"/>
      <c r="L95" s="26"/>
      <c r="M95" s="21"/>
    </row>
    <row r="96" spans="1:13" ht="16" thickBot="1">
      <c r="A96" s="6"/>
      <c r="B96" s="7"/>
      <c r="C96" s="6"/>
      <c r="D96" s="6"/>
      <c r="E96" s="6"/>
      <c r="F96" s="6"/>
      <c r="G96" s="6"/>
      <c r="H96" s="6"/>
      <c r="I96" s="6"/>
      <c r="J96" s="6"/>
      <c r="K96" s="6"/>
      <c r="L96" s="6"/>
      <c r="M96" s="6"/>
    </row>
    <row r="97" spans="1:13" ht="31" thickBot="1">
      <c r="A97" s="81"/>
      <c r="B97" s="81"/>
      <c r="C97" s="101" t="s">
        <v>178</v>
      </c>
      <c r="D97" s="102" t="s">
        <v>274</v>
      </c>
      <c r="E97" s="103" t="s">
        <v>275</v>
      </c>
      <c r="F97" s="104"/>
      <c r="G97" s="31"/>
      <c r="H97" s="105"/>
      <c r="I97" s="106"/>
      <c r="J97" s="106"/>
      <c r="K97" s="81"/>
      <c r="L97" s="81"/>
      <c r="M97" s="6"/>
    </row>
    <row r="98" spans="1:13">
      <c r="A98" s="6"/>
      <c r="B98" s="7"/>
      <c r="C98" s="107" t="s">
        <v>228</v>
      </c>
      <c r="D98" s="108">
        <v>8.31</v>
      </c>
      <c r="E98" s="109" t="s">
        <v>276</v>
      </c>
      <c r="F98" s="104"/>
      <c r="G98" s="105"/>
      <c r="H98" s="105"/>
      <c r="I98" s="106"/>
      <c r="J98" s="110"/>
      <c r="K98" s="6"/>
      <c r="L98" s="6"/>
      <c r="M98" s="6"/>
    </row>
    <row r="99" spans="1:13">
      <c r="A99" s="6"/>
      <c r="B99" s="7"/>
      <c r="C99" s="111" t="s">
        <v>258</v>
      </c>
      <c r="D99" s="79">
        <v>9.4499999999999993</v>
      </c>
      <c r="E99" s="112" t="s">
        <v>276</v>
      </c>
      <c r="F99" s="105"/>
      <c r="G99" s="105"/>
      <c r="H99" s="105"/>
      <c r="I99" s="106"/>
      <c r="J99" s="110"/>
      <c r="K99" s="6"/>
      <c r="L99" s="6"/>
      <c r="M99" s="6"/>
    </row>
    <row r="100" spans="1:13">
      <c r="A100" s="6"/>
      <c r="B100" s="7"/>
      <c r="C100" s="111" t="s">
        <v>277</v>
      </c>
      <c r="D100" s="326">
        <v>5.4440000000000002E-2</v>
      </c>
      <c r="E100" s="112" t="s">
        <v>278</v>
      </c>
      <c r="F100" s="105"/>
      <c r="G100" s="105"/>
      <c r="H100" s="105"/>
      <c r="I100" s="106"/>
      <c r="J100" s="110"/>
      <c r="K100" s="6"/>
      <c r="L100" s="6"/>
      <c r="M100" s="6"/>
    </row>
    <row r="101" spans="1:13">
      <c r="A101" s="6"/>
      <c r="B101" s="38"/>
      <c r="C101" s="111" t="s">
        <v>279</v>
      </c>
      <c r="D101" s="79">
        <v>10.210000000000001</v>
      </c>
      <c r="E101" s="114" t="s">
        <v>276</v>
      </c>
      <c r="F101" s="105"/>
      <c r="G101" s="105"/>
      <c r="H101" s="105"/>
      <c r="I101" s="106"/>
      <c r="J101" s="110"/>
      <c r="K101" s="6"/>
      <c r="L101" s="6"/>
      <c r="M101" s="6"/>
    </row>
    <row r="102" spans="1:13">
      <c r="A102" s="6"/>
      <c r="B102" s="7"/>
      <c r="C102" s="111" t="s">
        <v>259</v>
      </c>
      <c r="D102" s="79">
        <v>5.75</v>
      </c>
      <c r="E102" s="112" t="s">
        <v>276</v>
      </c>
      <c r="F102" s="105"/>
      <c r="G102" s="105"/>
      <c r="H102" s="105"/>
      <c r="I102" s="106"/>
      <c r="J102" s="110"/>
      <c r="K102" s="6"/>
      <c r="L102" s="6"/>
      <c r="M102" s="6"/>
    </row>
    <row r="103" spans="1:13">
      <c r="A103" s="6"/>
      <c r="B103" s="7"/>
      <c r="C103" s="111" t="s">
        <v>241</v>
      </c>
      <c r="D103" s="79">
        <v>9.75</v>
      </c>
      <c r="E103" s="114" t="s">
        <v>276</v>
      </c>
      <c r="F103" s="105"/>
      <c r="G103" s="105"/>
      <c r="H103" s="105"/>
      <c r="I103" s="106"/>
      <c r="J103" s="110"/>
      <c r="K103" s="6"/>
      <c r="L103" s="6"/>
      <c r="M103" s="6"/>
    </row>
    <row r="104" spans="1:13">
      <c r="A104" s="6"/>
      <c r="B104" s="7"/>
      <c r="C104" s="111" t="s">
        <v>280</v>
      </c>
      <c r="D104" s="79">
        <v>4.5005492</v>
      </c>
      <c r="E104" s="112" t="s">
        <v>276</v>
      </c>
      <c r="F104" s="6"/>
      <c r="G104" s="105"/>
      <c r="H104" s="105"/>
      <c r="I104" s="106"/>
      <c r="J104" s="110"/>
      <c r="K104" s="6"/>
      <c r="L104" s="6"/>
      <c r="M104" s="115"/>
    </row>
    <row r="105" spans="1:13">
      <c r="A105" s="6"/>
      <c r="B105" s="7"/>
      <c r="C105" s="111" t="s">
        <v>242</v>
      </c>
      <c r="D105" s="79">
        <v>5.68</v>
      </c>
      <c r="E105" s="114" t="s">
        <v>276</v>
      </c>
      <c r="F105" s="105"/>
      <c r="G105" s="116"/>
      <c r="H105" s="105"/>
      <c r="I105" s="106"/>
      <c r="J105" s="110"/>
      <c r="K105" s="6"/>
      <c r="L105" s="6"/>
      <c r="M105" s="6"/>
    </row>
    <row r="106" spans="1:13">
      <c r="A106" s="6"/>
      <c r="B106" s="7"/>
      <c r="C106" s="111" t="s">
        <v>244</v>
      </c>
      <c r="D106" s="79">
        <v>8.7799999999999994</v>
      </c>
      <c r="E106" s="114" t="s">
        <v>276</v>
      </c>
      <c r="F106" s="105"/>
      <c r="G106" s="105"/>
      <c r="H106" s="105"/>
      <c r="I106" s="106"/>
      <c r="J106" s="110"/>
      <c r="K106" s="6"/>
      <c r="L106" s="6"/>
      <c r="M106" s="6"/>
    </row>
    <row r="107" spans="1:13" ht="16" thickBot="1">
      <c r="A107" s="6"/>
      <c r="B107" s="7"/>
      <c r="C107" s="117" t="s">
        <v>281</v>
      </c>
      <c r="D107" s="118">
        <v>11.27</v>
      </c>
      <c r="E107" s="119" t="s">
        <v>276</v>
      </c>
      <c r="F107" s="105"/>
      <c r="G107" s="105"/>
      <c r="H107" s="105"/>
      <c r="I107" s="106"/>
      <c r="J107" s="106"/>
      <c r="K107" s="6"/>
      <c r="L107" s="6"/>
      <c r="M107" s="6"/>
    </row>
    <row r="108" spans="1:13">
      <c r="A108" s="21"/>
      <c r="B108" s="81"/>
      <c r="C108" s="96" t="s">
        <v>268</v>
      </c>
      <c r="D108" s="21"/>
      <c r="E108" s="21"/>
      <c r="F108" s="120"/>
      <c r="G108" s="120"/>
      <c r="H108" s="120"/>
      <c r="I108" s="120"/>
      <c r="J108" s="120"/>
      <c r="K108" s="21"/>
      <c r="L108" s="21"/>
      <c r="M108" s="98"/>
    </row>
    <row r="109" spans="1:13">
      <c r="A109" s="6"/>
      <c r="B109" s="7"/>
      <c r="C109" s="854" t="s">
        <v>282</v>
      </c>
      <c r="D109" s="854"/>
      <c r="E109" s="854"/>
      <c r="F109" s="854"/>
      <c r="G109" s="854"/>
      <c r="H109" s="854"/>
      <c r="I109" s="854"/>
      <c r="J109" s="854"/>
      <c r="K109" s="854"/>
      <c r="L109" s="110"/>
      <c r="M109" s="110"/>
    </row>
    <row r="110" spans="1:13">
      <c r="A110" s="6"/>
      <c r="B110" s="7"/>
      <c r="C110" s="100" t="s">
        <v>270</v>
      </c>
      <c r="D110" s="121"/>
      <c r="E110" s="121"/>
      <c r="F110" s="121"/>
      <c r="G110" s="121"/>
      <c r="H110" s="122"/>
      <c r="I110" s="122"/>
      <c r="J110" s="6"/>
      <c r="K110" s="6"/>
      <c r="L110" s="110"/>
      <c r="M110" s="110"/>
    </row>
    <row r="111" spans="1:13">
      <c r="A111" s="6"/>
      <c r="B111" s="7"/>
      <c r="C111" s="859" t="s">
        <v>283</v>
      </c>
      <c r="D111" s="859"/>
      <c r="E111" s="859"/>
      <c r="F111" s="859"/>
      <c r="G111" s="859"/>
      <c r="H111" s="859"/>
      <c r="I111" s="859"/>
      <c r="J111" s="859"/>
      <c r="K111" s="859"/>
      <c r="L111" s="110"/>
      <c r="M111" s="110"/>
    </row>
    <row r="112" spans="1:13">
      <c r="A112" s="6"/>
      <c r="B112" s="7"/>
      <c r="C112" s="124"/>
      <c r="D112" s="6"/>
      <c r="E112" s="6"/>
      <c r="F112" s="6"/>
      <c r="G112" s="6"/>
      <c r="H112" s="6"/>
      <c r="I112" s="6"/>
      <c r="J112" s="6"/>
      <c r="K112" s="6"/>
      <c r="L112" s="110"/>
      <c r="M112" s="110"/>
    </row>
    <row r="113" spans="1:13" ht="18">
      <c r="A113" s="8"/>
      <c r="B113" s="125" t="s">
        <v>284</v>
      </c>
      <c r="C113" s="126" t="s">
        <v>285</v>
      </c>
      <c r="D113" s="127"/>
      <c r="E113" s="128"/>
      <c r="F113" s="128"/>
      <c r="G113" s="128"/>
      <c r="H113" s="128"/>
      <c r="I113" s="128"/>
      <c r="J113" s="128"/>
      <c r="K113" s="128"/>
      <c r="L113" s="129"/>
      <c r="M113" s="6"/>
    </row>
    <row r="114" spans="1:13" ht="16" thickBot="1">
      <c r="A114" s="6"/>
      <c r="B114" s="6"/>
      <c r="C114" s="6"/>
      <c r="D114" s="6"/>
      <c r="E114" s="6"/>
      <c r="F114" s="6"/>
      <c r="G114" s="6"/>
      <c r="H114" s="6"/>
      <c r="I114" s="6"/>
      <c r="J114" s="6"/>
      <c r="K114" s="6"/>
      <c r="L114" s="6"/>
      <c r="M114" s="6"/>
    </row>
    <row r="115" spans="1:13" ht="31" thickBot="1">
      <c r="A115" s="6"/>
      <c r="B115" s="6"/>
      <c r="C115" s="130" t="s">
        <v>82</v>
      </c>
      <c r="D115" s="131" t="s">
        <v>286</v>
      </c>
      <c r="E115" s="132" t="s">
        <v>287</v>
      </c>
      <c r="F115" s="133" t="s">
        <v>288</v>
      </c>
      <c r="G115" s="134"/>
      <c r="H115" s="98"/>
      <c r="I115" s="6"/>
      <c r="J115" s="6"/>
      <c r="K115" s="6"/>
      <c r="L115" s="6"/>
      <c r="M115" s="6"/>
    </row>
    <row r="116" spans="1:13">
      <c r="A116" s="6"/>
      <c r="B116" s="6"/>
      <c r="C116" s="135" t="s">
        <v>289</v>
      </c>
      <c r="D116" s="136" t="s">
        <v>290</v>
      </c>
      <c r="E116" s="137">
        <v>0.1696</v>
      </c>
      <c r="F116" s="138">
        <v>1.9699999999999999E-2</v>
      </c>
      <c r="G116" s="663">
        <f>E116/10^6</f>
        <v>1.6960000000000001E-7</v>
      </c>
      <c r="H116" s="134"/>
      <c r="I116" s="6"/>
      <c r="J116" s="6"/>
      <c r="K116" s="6"/>
      <c r="L116" s="6"/>
      <c r="M116" s="6"/>
    </row>
    <row r="117" spans="1:13">
      <c r="A117" s="6"/>
      <c r="B117" s="6"/>
      <c r="C117" s="139"/>
      <c r="D117" s="140">
        <v>1975</v>
      </c>
      <c r="E117" s="141">
        <v>0.14230000000000001</v>
      </c>
      <c r="F117" s="142">
        <v>4.4299999999999999E-2</v>
      </c>
      <c r="G117" s="663">
        <f t="shared" ref="G117:G180" si="0">E117/10^6</f>
        <v>1.423E-7</v>
      </c>
      <c r="H117" s="134"/>
      <c r="I117" s="6"/>
      <c r="J117" s="6"/>
      <c r="K117" s="6"/>
      <c r="L117" s="6"/>
      <c r="M117" s="6"/>
    </row>
    <row r="118" spans="1:13">
      <c r="A118" s="6"/>
      <c r="B118" s="6"/>
      <c r="C118" s="139"/>
      <c r="D118" s="140" t="s">
        <v>291</v>
      </c>
      <c r="E118" s="141">
        <v>0.1406</v>
      </c>
      <c r="F118" s="142">
        <v>4.58E-2</v>
      </c>
      <c r="G118" s="663">
        <f t="shared" si="0"/>
        <v>1.406E-7</v>
      </c>
      <c r="H118" s="134"/>
      <c r="I118" s="6"/>
      <c r="J118" s="6"/>
      <c r="K118" s="6"/>
      <c r="L118" s="6"/>
      <c r="M118" s="6"/>
    </row>
    <row r="119" spans="1:13">
      <c r="A119" s="6"/>
      <c r="B119" s="6"/>
      <c r="C119" s="139"/>
      <c r="D119" s="140" t="s">
        <v>292</v>
      </c>
      <c r="E119" s="141">
        <v>0.1389</v>
      </c>
      <c r="F119" s="142">
        <v>4.7300000000000002E-2</v>
      </c>
      <c r="G119" s="663">
        <f t="shared" si="0"/>
        <v>1.3890000000000001E-7</v>
      </c>
      <c r="H119" s="134"/>
      <c r="I119" s="6"/>
      <c r="J119" s="6"/>
      <c r="K119" s="6"/>
      <c r="L119" s="6"/>
      <c r="M119" s="6"/>
    </row>
    <row r="120" spans="1:13">
      <c r="A120" s="6"/>
      <c r="B120" s="6"/>
      <c r="C120" s="139"/>
      <c r="D120" s="140">
        <v>1980</v>
      </c>
      <c r="E120" s="141">
        <v>0.1326</v>
      </c>
      <c r="F120" s="142">
        <v>4.99E-2</v>
      </c>
      <c r="G120" s="663">
        <f t="shared" si="0"/>
        <v>1.3259999999999998E-7</v>
      </c>
      <c r="H120" s="134"/>
      <c r="I120" s="6"/>
      <c r="J120" s="6"/>
      <c r="K120" s="6"/>
      <c r="L120" s="6"/>
      <c r="M120" s="6"/>
    </row>
    <row r="121" spans="1:13">
      <c r="A121" s="6"/>
      <c r="B121" s="6"/>
      <c r="C121" s="139"/>
      <c r="D121" s="140">
        <v>1981</v>
      </c>
      <c r="E121" s="141">
        <v>8.0199999999999994E-2</v>
      </c>
      <c r="F121" s="142">
        <v>6.2600000000000003E-2</v>
      </c>
      <c r="G121" s="663">
        <f t="shared" si="0"/>
        <v>8.019999999999999E-8</v>
      </c>
      <c r="H121" s="134"/>
      <c r="I121" s="6"/>
      <c r="J121" s="6"/>
      <c r="K121" s="6"/>
      <c r="L121" s="6"/>
      <c r="M121" s="6"/>
    </row>
    <row r="122" spans="1:13">
      <c r="A122" s="6"/>
      <c r="B122" s="6"/>
      <c r="C122" s="139"/>
      <c r="D122" s="140">
        <v>1982</v>
      </c>
      <c r="E122" s="141">
        <v>7.9500000000000001E-2</v>
      </c>
      <c r="F122" s="142">
        <v>6.2700000000000006E-2</v>
      </c>
      <c r="G122" s="663">
        <f t="shared" si="0"/>
        <v>7.9500000000000004E-8</v>
      </c>
      <c r="H122" s="134"/>
      <c r="I122" s="6"/>
      <c r="J122" s="6"/>
      <c r="K122" s="6"/>
      <c r="L122" s="6"/>
      <c r="M122" s="6"/>
    </row>
    <row r="123" spans="1:13">
      <c r="A123" s="6"/>
      <c r="B123" s="6"/>
      <c r="C123" s="139"/>
      <c r="D123" s="140">
        <v>1983</v>
      </c>
      <c r="E123" s="141">
        <v>7.8200000000000006E-2</v>
      </c>
      <c r="F123" s="142">
        <v>6.3E-2</v>
      </c>
      <c r="G123" s="663">
        <f t="shared" si="0"/>
        <v>7.8200000000000012E-8</v>
      </c>
      <c r="H123" s="134"/>
      <c r="I123" s="6"/>
      <c r="J123" s="6"/>
      <c r="K123" s="6"/>
      <c r="L123" s="6"/>
      <c r="M123" s="6"/>
    </row>
    <row r="124" spans="1:13">
      <c r="A124" s="6"/>
      <c r="B124" s="6"/>
      <c r="C124" s="139"/>
      <c r="D124" s="140" t="s">
        <v>293</v>
      </c>
      <c r="E124" s="141">
        <v>7.0400000000000004E-2</v>
      </c>
      <c r="F124" s="142">
        <v>6.4699999999999994E-2</v>
      </c>
      <c r="G124" s="663">
        <f t="shared" si="0"/>
        <v>7.0400000000000008E-8</v>
      </c>
      <c r="H124" s="134"/>
      <c r="I124" s="6"/>
      <c r="J124" s="6"/>
      <c r="K124" s="6"/>
      <c r="L124" s="6"/>
      <c r="M124" s="6"/>
    </row>
    <row r="125" spans="1:13">
      <c r="A125" s="6"/>
      <c r="B125" s="6"/>
      <c r="C125" s="139"/>
      <c r="D125" s="143">
        <v>1994</v>
      </c>
      <c r="E125" s="151">
        <v>6.1699999999999998E-2</v>
      </c>
      <c r="F125" s="152">
        <v>6.0299999999999999E-2</v>
      </c>
      <c r="G125" s="663">
        <f t="shared" si="0"/>
        <v>6.1700000000000003E-8</v>
      </c>
      <c r="H125" s="134"/>
      <c r="I125" s="6"/>
      <c r="J125" s="6"/>
      <c r="K125" s="6"/>
      <c r="L125" s="6"/>
      <c r="M125" s="6"/>
    </row>
    <row r="126" spans="1:13">
      <c r="A126" s="6"/>
      <c r="B126" s="6"/>
      <c r="C126" s="139"/>
      <c r="D126" s="143">
        <v>1995</v>
      </c>
      <c r="E126" s="151">
        <v>5.3100000000000001E-2</v>
      </c>
      <c r="F126" s="152">
        <v>5.6000000000000001E-2</v>
      </c>
      <c r="G126" s="663">
        <f t="shared" si="0"/>
        <v>5.3099999999999999E-8</v>
      </c>
      <c r="H126" s="134"/>
      <c r="I126" s="6"/>
      <c r="J126" s="6"/>
      <c r="K126" s="6"/>
      <c r="L126" s="6"/>
      <c r="M126" s="6"/>
    </row>
    <row r="127" spans="1:13">
      <c r="A127" s="6"/>
      <c r="B127" s="6"/>
      <c r="C127" s="139"/>
      <c r="D127" s="143">
        <v>1996</v>
      </c>
      <c r="E127" s="151">
        <v>4.3400000000000001E-2</v>
      </c>
      <c r="F127" s="152">
        <v>5.0299999999999997E-2</v>
      </c>
      <c r="G127" s="663">
        <f t="shared" si="0"/>
        <v>4.3399999999999998E-8</v>
      </c>
      <c r="H127" s="134"/>
      <c r="I127" s="6"/>
      <c r="J127" s="6"/>
      <c r="K127" s="6"/>
      <c r="L127" s="6"/>
      <c r="M127" s="6"/>
    </row>
    <row r="128" spans="1:13">
      <c r="A128" s="6"/>
      <c r="B128" s="6"/>
      <c r="C128" s="139"/>
      <c r="D128" s="143">
        <v>1997</v>
      </c>
      <c r="E128" s="151">
        <v>3.3700000000000001E-2</v>
      </c>
      <c r="F128" s="152">
        <v>4.4600000000000001E-2</v>
      </c>
      <c r="G128" s="663">
        <f t="shared" si="0"/>
        <v>3.3700000000000004E-8</v>
      </c>
      <c r="H128" s="134"/>
      <c r="I128" s="6"/>
      <c r="J128" s="6"/>
      <c r="K128" s="6"/>
      <c r="L128" s="6"/>
      <c r="M128" s="6"/>
    </row>
    <row r="129" spans="1:13">
      <c r="A129" s="6"/>
      <c r="B129" s="6"/>
      <c r="C129" s="139"/>
      <c r="D129" s="143">
        <v>1998</v>
      </c>
      <c r="E129" s="151">
        <v>2.4E-2</v>
      </c>
      <c r="F129" s="152">
        <v>3.8899999999999997E-2</v>
      </c>
      <c r="G129" s="663">
        <f t="shared" si="0"/>
        <v>2.4E-8</v>
      </c>
      <c r="H129" s="134"/>
      <c r="I129" s="6"/>
      <c r="J129" s="6"/>
      <c r="K129" s="6"/>
      <c r="L129" s="6"/>
      <c r="M129" s="6"/>
    </row>
    <row r="130" spans="1:13">
      <c r="A130" s="6"/>
      <c r="B130" s="6"/>
      <c r="C130" s="139"/>
      <c r="D130" s="143">
        <v>1999</v>
      </c>
      <c r="E130" s="151">
        <v>2.1499999999999998E-2</v>
      </c>
      <c r="F130" s="152">
        <v>3.5499999999999997E-2</v>
      </c>
      <c r="G130" s="663">
        <f t="shared" si="0"/>
        <v>2.1499999999999997E-8</v>
      </c>
      <c r="H130" s="134"/>
      <c r="I130" s="6"/>
      <c r="J130" s="6"/>
      <c r="K130" s="6"/>
      <c r="L130" s="6"/>
      <c r="M130" s="6"/>
    </row>
    <row r="131" spans="1:13">
      <c r="A131" s="6"/>
      <c r="B131" s="6"/>
      <c r="C131" s="139"/>
      <c r="D131" s="143">
        <v>2000</v>
      </c>
      <c r="E131" s="151">
        <v>1.7500000000000002E-2</v>
      </c>
      <c r="F131" s="152">
        <v>3.04E-2</v>
      </c>
      <c r="G131" s="663">
        <f t="shared" si="0"/>
        <v>1.7500000000000001E-8</v>
      </c>
      <c r="H131" s="134"/>
      <c r="I131" s="6"/>
      <c r="J131" s="6"/>
      <c r="K131" s="6"/>
      <c r="L131" s="6"/>
      <c r="M131" s="6"/>
    </row>
    <row r="132" spans="1:13">
      <c r="A132" s="6"/>
      <c r="B132" s="6"/>
      <c r="C132" s="139"/>
      <c r="D132" s="143">
        <v>2001</v>
      </c>
      <c r="E132" s="151">
        <v>1.0500000000000001E-2</v>
      </c>
      <c r="F132" s="152">
        <v>2.12E-2</v>
      </c>
      <c r="G132" s="663">
        <f t="shared" si="0"/>
        <v>1.0500000000000001E-8</v>
      </c>
      <c r="H132" s="134"/>
      <c r="I132" s="6"/>
      <c r="J132" s="6"/>
      <c r="K132" s="6"/>
      <c r="L132" s="6"/>
      <c r="M132" s="6"/>
    </row>
    <row r="133" spans="1:13">
      <c r="A133" s="6"/>
      <c r="B133" s="6"/>
      <c r="C133" s="139"/>
      <c r="D133" s="143">
        <v>2002</v>
      </c>
      <c r="E133" s="151">
        <v>1.0200000000000001E-2</v>
      </c>
      <c r="F133" s="152">
        <v>2.07E-2</v>
      </c>
      <c r="G133" s="663">
        <f t="shared" si="0"/>
        <v>1.02E-8</v>
      </c>
      <c r="H133" s="134"/>
      <c r="I133" s="6"/>
      <c r="J133" s="6"/>
      <c r="K133" s="6"/>
      <c r="L133" s="6"/>
      <c r="M133" s="6"/>
    </row>
    <row r="134" spans="1:13">
      <c r="A134" s="6"/>
      <c r="B134" s="6"/>
      <c r="C134" s="139"/>
      <c r="D134" s="143">
        <v>2003</v>
      </c>
      <c r="E134" s="151">
        <v>9.4999999999999998E-3</v>
      </c>
      <c r="F134" s="152">
        <v>1.8100000000000002E-2</v>
      </c>
      <c r="G134" s="663">
        <f t="shared" si="0"/>
        <v>9.499999999999999E-9</v>
      </c>
      <c r="H134" s="134"/>
      <c r="I134" s="6"/>
      <c r="J134" s="6"/>
      <c r="K134" s="6"/>
      <c r="L134" s="6"/>
      <c r="M134" s="6"/>
    </row>
    <row r="135" spans="1:13">
      <c r="A135" s="6"/>
      <c r="B135" s="6"/>
      <c r="C135" s="139"/>
      <c r="D135" s="143">
        <v>2004</v>
      </c>
      <c r="E135" s="151">
        <v>7.7999999999999996E-3</v>
      </c>
      <c r="F135" s="152">
        <v>8.5000000000000006E-3</v>
      </c>
      <c r="G135" s="663">
        <f t="shared" si="0"/>
        <v>7.8000000000000004E-9</v>
      </c>
      <c r="H135" s="134"/>
      <c r="I135" s="6"/>
      <c r="J135" s="6"/>
      <c r="K135" s="6"/>
      <c r="L135" s="6"/>
      <c r="M135" s="6"/>
    </row>
    <row r="136" spans="1:13">
      <c r="A136" s="6"/>
      <c r="B136" s="6"/>
      <c r="C136" s="139"/>
      <c r="D136" s="143">
        <v>2005</v>
      </c>
      <c r="E136" s="151">
        <v>7.4999999999999997E-3</v>
      </c>
      <c r="F136" s="152">
        <v>6.7000000000000002E-3</v>
      </c>
      <c r="G136" s="663">
        <f t="shared" si="0"/>
        <v>7.4999999999999993E-9</v>
      </c>
      <c r="H136" s="134"/>
      <c r="I136" s="6"/>
      <c r="J136" s="6"/>
      <c r="K136" s="6"/>
      <c r="L136" s="6"/>
      <c r="M136" s="6"/>
    </row>
    <row r="137" spans="1:13">
      <c r="A137" s="6"/>
      <c r="B137" s="6"/>
      <c r="C137" s="139"/>
      <c r="D137" s="143">
        <v>2006</v>
      </c>
      <c r="E137" s="151">
        <v>7.6E-3</v>
      </c>
      <c r="F137" s="152">
        <v>7.4999999999999997E-3</v>
      </c>
      <c r="G137" s="663">
        <f t="shared" si="0"/>
        <v>7.6000000000000002E-9</v>
      </c>
      <c r="H137" s="134"/>
      <c r="I137" s="6"/>
      <c r="J137" s="6"/>
      <c r="K137" s="6"/>
      <c r="L137" s="6"/>
      <c r="M137" s="6"/>
    </row>
    <row r="138" spans="1:13">
      <c r="A138" s="6"/>
      <c r="B138" s="6"/>
      <c r="C138" s="139"/>
      <c r="D138" s="143">
        <v>2007</v>
      </c>
      <c r="E138" s="151">
        <v>7.1999999999999998E-3</v>
      </c>
      <c r="F138" s="152">
        <v>5.1999999999999998E-3</v>
      </c>
      <c r="G138" s="663">
        <f t="shared" si="0"/>
        <v>7.2E-9</v>
      </c>
      <c r="H138" s="134"/>
      <c r="I138" s="6"/>
      <c r="J138" s="6"/>
      <c r="K138" s="6"/>
      <c r="L138" s="6"/>
      <c r="M138" s="6"/>
    </row>
    <row r="139" spans="1:13">
      <c r="A139" s="6"/>
      <c r="B139" s="6"/>
      <c r="C139" s="139"/>
      <c r="D139" s="143">
        <v>2008</v>
      </c>
      <c r="E139" s="151">
        <v>7.1999999999999998E-3</v>
      </c>
      <c r="F139" s="152">
        <v>4.8999999999999998E-3</v>
      </c>
      <c r="G139" s="663">
        <f t="shared" si="0"/>
        <v>7.2E-9</v>
      </c>
      <c r="H139" s="134"/>
      <c r="I139" s="6"/>
      <c r="J139" s="6"/>
      <c r="K139" s="6"/>
      <c r="L139" s="6"/>
      <c r="M139" s="6"/>
    </row>
    <row r="140" spans="1:13">
      <c r="A140" s="6"/>
      <c r="B140" s="6"/>
      <c r="C140" s="139"/>
      <c r="D140" s="143">
        <v>2009</v>
      </c>
      <c r="E140" s="327">
        <v>7.1000000000000004E-3</v>
      </c>
      <c r="F140" s="328">
        <v>4.5999999999999999E-3</v>
      </c>
      <c r="G140" s="663">
        <f t="shared" si="0"/>
        <v>7.1000000000000007E-9</v>
      </c>
      <c r="H140" s="134"/>
      <c r="I140" s="6"/>
      <c r="J140" s="6"/>
      <c r="K140" s="6"/>
      <c r="L140" s="6"/>
      <c r="M140" s="6"/>
    </row>
    <row r="141" spans="1:13">
      <c r="A141" s="6"/>
      <c r="B141" s="6"/>
      <c r="C141" s="139"/>
      <c r="D141" s="143">
        <v>2010</v>
      </c>
      <c r="E141" s="327">
        <v>7.1000000000000004E-3</v>
      </c>
      <c r="F141" s="328">
        <v>4.5999999999999999E-3</v>
      </c>
      <c r="G141" s="663">
        <f t="shared" si="0"/>
        <v>7.1000000000000007E-9</v>
      </c>
      <c r="H141" s="134"/>
      <c r="I141" s="6"/>
      <c r="J141" s="6"/>
      <c r="K141" s="6"/>
      <c r="L141" s="6"/>
      <c r="M141" s="6"/>
    </row>
    <row r="142" spans="1:13">
      <c r="A142" s="6"/>
      <c r="B142" s="6"/>
      <c r="C142" s="139"/>
      <c r="D142" s="143">
        <v>2011</v>
      </c>
      <c r="E142" s="327">
        <v>7.1000000000000004E-3</v>
      </c>
      <c r="F142" s="328">
        <v>4.5999999999999999E-3</v>
      </c>
      <c r="G142" s="663">
        <f t="shared" si="0"/>
        <v>7.1000000000000007E-9</v>
      </c>
      <c r="H142" s="134"/>
      <c r="I142" s="6"/>
      <c r="J142" s="6"/>
      <c r="K142" s="6"/>
      <c r="L142" s="6"/>
      <c r="M142" s="6"/>
    </row>
    <row r="143" spans="1:13">
      <c r="A143" s="6"/>
      <c r="B143" s="6"/>
      <c r="C143" s="139"/>
      <c r="D143" s="143">
        <v>2012</v>
      </c>
      <c r="E143" s="327">
        <v>7.1000000000000004E-3</v>
      </c>
      <c r="F143" s="328">
        <v>4.5999999999999999E-3</v>
      </c>
      <c r="G143" s="663">
        <f t="shared" si="0"/>
        <v>7.1000000000000007E-9</v>
      </c>
      <c r="H143" s="134"/>
      <c r="I143" s="6"/>
      <c r="J143" s="6"/>
      <c r="K143" s="6"/>
      <c r="L143" s="6"/>
      <c r="M143" s="6"/>
    </row>
    <row r="144" spans="1:13">
      <c r="A144" s="6"/>
      <c r="B144" s="6"/>
      <c r="C144" s="139"/>
      <c r="D144" s="143">
        <v>2013</v>
      </c>
      <c r="E144" s="327">
        <v>7.1000000000000004E-3</v>
      </c>
      <c r="F144" s="328">
        <v>4.5999999999999999E-3</v>
      </c>
      <c r="G144" s="663">
        <f t="shared" si="0"/>
        <v>7.1000000000000007E-9</v>
      </c>
      <c r="H144" s="134"/>
      <c r="I144" s="6"/>
      <c r="J144" s="6"/>
      <c r="K144" s="6"/>
      <c r="L144" s="6"/>
      <c r="M144" s="6"/>
    </row>
    <row r="145" spans="1:13">
      <c r="A145" s="6"/>
      <c r="B145" s="6"/>
      <c r="C145" s="139"/>
      <c r="D145" s="143">
        <v>2014</v>
      </c>
      <c r="E145" s="327">
        <v>7.1000000000000004E-3</v>
      </c>
      <c r="F145" s="328">
        <v>4.5999999999999999E-3</v>
      </c>
      <c r="G145" s="663">
        <f t="shared" si="0"/>
        <v>7.1000000000000007E-9</v>
      </c>
      <c r="H145" s="134"/>
      <c r="I145" s="6"/>
      <c r="J145" s="6"/>
      <c r="K145" s="6"/>
      <c r="L145" s="6"/>
      <c r="M145" s="6"/>
    </row>
    <row r="146" spans="1:13">
      <c r="A146" s="6"/>
      <c r="B146" s="6"/>
      <c r="C146" s="139"/>
      <c r="D146" s="143">
        <v>2015</v>
      </c>
      <c r="E146" s="327">
        <v>6.7999999999999996E-3</v>
      </c>
      <c r="F146" s="328">
        <v>4.1999999999999997E-3</v>
      </c>
      <c r="G146" s="663">
        <f t="shared" si="0"/>
        <v>6.7999999999999997E-9</v>
      </c>
      <c r="H146" s="134"/>
      <c r="I146" s="6"/>
      <c r="J146" s="6"/>
      <c r="K146" s="6"/>
      <c r="L146" s="6"/>
      <c r="M146" s="6"/>
    </row>
    <row r="147" spans="1:13">
      <c r="A147" s="6"/>
      <c r="B147" s="6"/>
      <c r="C147" s="139"/>
      <c r="D147" s="143">
        <v>2016</v>
      </c>
      <c r="E147" s="327">
        <v>6.4999999999999997E-3</v>
      </c>
      <c r="F147" s="328">
        <v>3.8E-3</v>
      </c>
      <c r="G147" s="663">
        <f t="shared" si="0"/>
        <v>6.4999999999999995E-9</v>
      </c>
      <c r="H147" s="134"/>
      <c r="I147" s="6"/>
      <c r="J147" s="6"/>
      <c r="K147" s="6"/>
      <c r="L147" s="6"/>
      <c r="M147" s="6"/>
    </row>
    <row r="148" spans="1:13">
      <c r="A148" s="6"/>
      <c r="B148" s="6"/>
      <c r="C148" s="139"/>
      <c r="D148" s="143">
        <v>2017</v>
      </c>
      <c r="E148" s="327">
        <v>5.4000000000000003E-3</v>
      </c>
      <c r="F148" s="328">
        <v>1.8E-3</v>
      </c>
      <c r="G148" s="663">
        <f t="shared" si="0"/>
        <v>5.4000000000000004E-9</v>
      </c>
      <c r="H148" s="134"/>
      <c r="I148" s="6"/>
      <c r="J148" s="6"/>
      <c r="K148" s="6"/>
      <c r="L148" s="6"/>
      <c r="M148" s="6"/>
    </row>
    <row r="149" spans="1:13" ht="16" thickBot="1">
      <c r="A149" s="6"/>
      <c r="B149" s="6"/>
      <c r="C149" s="148"/>
      <c r="D149" s="143">
        <v>2018</v>
      </c>
      <c r="E149" s="329">
        <v>5.1999999999999998E-3</v>
      </c>
      <c r="F149" s="330">
        <v>1.6000000000000001E-3</v>
      </c>
      <c r="G149" s="663">
        <f t="shared" si="0"/>
        <v>5.1999999999999994E-9</v>
      </c>
      <c r="H149" s="134"/>
      <c r="I149" s="6"/>
      <c r="J149" s="6"/>
      <c r="K149" s="6"/>
      <c r="L149" s="6"/>
      <c r="M149" s="6"/>
    </row>
    <row r="150" spans="1:13">
      <c r="A150" s="6"/>
      <c r="B150" s="6"/>
      <c r="C150" s="135" t="s">
        <v>294</v>
      </c>
      <c r="D150" s="136" t="s">
        <v>290</v>
      </c>
      <c r="E150" s="137">
        <v>0.1908</v>
      </c>
      <c r="F150" s="138">
        <v>2.18E-2</v>
      </c>
      <c r="G150" s="663">
        <f t="shared" si="0"/>
        <v>1.9079999999999999E-7</v>
      </c>
      <c r="H150" s="134"/>
      <c r="I150" s="6"/>
      <c r="J150" s="6"/>
      <c r="K150" s="6"/>
      <c r="L150" s="6"/>
      <c r="M150" s="6"/>
    </row>
    <row r="151" spans="1:13">
      <c r="A151" s="6"/>
      <c r="B151" s="6"/>
      <c r="C151" s="139" t="s">
        <v>295</v>
      </c>
      <c r="D151" s="143">
        <v>1975</v>
      </c>
      <c r="E151" s="151">
        <v>0.16339999999999999</v>
      </c>
      <c r="F151" s="152">
        <v>5.1299999999999998E-2</v>
      </c>
      <c r="G151" s="663">
        <f t="shared" si="0"/>
        <v>1.6339999999999999E-7</v>
      </c>
      <c r="H151" s="134"/>
      <c r="I151" s="6"/>
      <c r="J151" s="6"/>
      <c r="K151" s="6"/>
      <c r="L151" s="6"/>
      <c r="M151" s="6"/>
    </row>
    <row r="152" spans="1:13">
      <c r="A152" s="6"/>
      <c r="B152" s="6"/>
      <c r="C152" s="139"/>
      <c r="D152" s="143">
        <v>1976</v>
      </c>
      <c r="E152" s="151">
        <v>0.15939999999999999</v>
      </c>
      <c r="F152" s="152">
        <v>5.5500000000000001E-2</v>
      </c>
      <c r="G152" s="663">
        <f t="shared" si="0"/>
        <v>1.5939999999999998E-7</v>
      </c>
      <c r="H152" s="134"/>
      <c r="I152" s="6"/>
      <c r="J152" s="6"/>
      <c r="K152" s="6"/>
      <c r="L152" s="6"/>
      <c r="M152" s="6"/>
    </row>
    <row r="153" spans="1:13">
      <c r="A153" s="6"/>
      <c r="B153" s="6"/>
      <c r="C153" s="139"/>
      <c r="D153" s="143" t="s">
        <v>296</v>
      </c>
      <c r="E153" s="151">
        <v>0.16139999999999999</v>
      </c>
      <c r="F153" s="152">
        <v>5.3400000000000003E-2</v>
      </c>
      <c r="G153" s="663">
        <f t="shared" si="0"/>
        <v>1.6139999999999998E-7</v>
      </c>
      <c r="H153" s="134"/>
      <c r="I153" s="6"/>
      <c r="J153" s="6"/>
      <c r="K153" s="6"/>
      <c r="L153" s="6"/>
      <c r="M153" s="6"/>
    </row>
    <row r="154" spans="1:13">
      <c r="A154" s="6"/>
      <c r="B154" s="6"/>
      <c r="C154" s="139"/>
      <c r="D154" s="143" t="s">
        <v>297</v>
      </c>
      <c r="E154" s="151">
        <v>0.15939999999999999</v>
      </c>
      <c r="F154" s="152">
        <v>5.5500000000000001E-2</v>
      </c>
      <c r="G154" s="663">
        <f t="shared" si="0"/>
        <v>1.5939999999999998E-7</v>
      </c>
      <c r="H154" s="134"/>
      <c r="I154" s="6"/>
      <c r="J154" s="6"/>
      <c r="K154" s="6"/>
      <c r="L154" s="6"/>
      <c r="M154" s="6"/>
    </row>
    <row r="155" spans="1:13">
      <c r="A155" s="6"/>
      <c r="B155" s="6"/>
      <c r="C155" s="139"/>
      <c r="D155" s="143">
        <v>1981</v>
      </c>
      <c r="E155" s="151">
        <v>0.1479</v>
      </c>
      <c r="F155" s="152">
        <v>6.6000000000000003E-2</v>
      </c>
      <c r="G155" s="663">
        <f t="shared" si="0"/>
        <v>1.4789999999999999E-7</v>
      </c>
      <c r="H155" s="134"/>
      <c r="I155" s="6"/>
      <c r="J155" s="6"/>
      <c r="K155" s="6"/>
      <c r="L155" s="6"/>
      <c r="M155" s="6"/>
    </row>
    <row r="156" spans="1:13">
      <c r="A156" s="6"/>
      <c r="B156" s="6"/>
      <c r="C156" s="139"/>
      <c r="D156" s="143">
        <v>1982</v>
      </c>
      <c r="E156" s="151">
        <v>0.14419999999999999</v>
      </c>
      <c r="F156" s="152">
        <v>6.8099999999999994E-2</v>
      </c>
      <c r="G156" s="663">
        <f t="shared" si="0"/>
        <v>1.4420000000000001E-7</v>
      </c>
      <c r="H156" s="134"/>
      <c r="I156" s="6"/>
      <c r="J156" s="6"/>
      <c r="K156" s="6"/>
      <c r="L156" s="6"/>
      <c r="M156" s="6"/>
    </row>
    <row r="157" spans="1:13">
      <c r="A157" s="6"/>
      <c r="B157" s="6"/>
      <c r="C157" s="139"/>
      <c r="D157" s="143">
        <v>1983</v>
      </c>
      <c r="E157" s="151">
        <v>0.1368</v>
      </c>
      <c r="F157" s="152">
        <v>7.22E-2</v>
      </c>
      <c r="G157" s="663">
        <f t="shared" si="0"/>
        <v>1.3680000000000001E-7</v>
      </c>
      <c r="H157" s="134"/>
      <c r="I157" s="6"/>
      <c r="J157" s="6"/>
      <c r="K157" s="6"/>
      <c r="L157" s="6"/>
      <c r="M157" s="6"/>
    </row>
    <row r="158" spans="1:13">
      <c r="A158" s="6"/>
      <c r="B158" s="6"/>
      <c r="C158" s="139"/>
      <c r="D158" s="143">
        <v>1984</v>
      </c>
      <c r="E158" s="151">
        <v>0.12939999999999999</v>
      </c>
      <c r="F158" s="152">
        <v>7.6399999999999996E-2</v>
      </c>
      <c r="G158" s="663">
        <f t="shared" si="0"/>
        <v>1.2939999999999998E-7</v>
      </c>
      <c r="H158" s="134"/>
      <c r="I158" s="6"/>
      <c r="J158" s="6"/>
      <c r="K158" s="6"/>
      <c r="L158" s="6"/>
      <c r="M158" s="6"/>
    </row>
    <row r="159" spans="1:13">
      <c r="A159" s="6"/>
      <c r="B159" s="6"/>
      <c r="C159" s="139"/>
      <c r="D159" s="143">
        <v>1985</v>
      </c>
      <c r="E159" s="151">
        <v>0.122</v>
      </c>
      <c r="F159" s="152">
        <v>8.0600000000000005E-2</v>
      </c>
      <c r="G159" s="663">
        <f t="shared" si="0"/>
        <v>1.2200000000000001E-7</v>
      </c>
      <c r="H159" s="134"/>
      <c r="I159" s="6"/>
      <c r="J159" s="6"/>
      <c r="K159" s="6"/>
      <c r="L159" s="6"/>
      <c r="M159" s="6"/>
    </row>
    <row r="160" spans="1:13">
      <c r="A160" s="6"/>
      <c r="B160" s="6"/>
      <c r="C160" s="139"/>
      <c r="D160" s="143">
        <v>1986</v>
      </c>
      <c r="E160" s="151">
        <v>0.11459999999999999</v>
      </c>
      <c r="F160" s="152">
        <v>8.48E-2</v>
      </c>
      <c r="G160" s="663">
        <f t="shared" si="0"/>
        <v>1.1459999999999999E-7</v>
      </c>
      <c r="H160" s="134"/>
      <c r="I160" s="6"/>
      <c r="J160" s="6"/>
      <c r="K160" s="6"/>
      <c r="L160" s="6"/>
      <c r="M160" s="6"/>
    </row>
    <row r="161" spans="1:13">
      <c r="A161" s="6"/>
      <c r="B161" s="6"/>
      <c r="C161" s="139"/>
      <c r="D161" s="143" t="s">
        <v>298</v>
      </c>
      <c r="E161" s="151">
        <v>8.1299999999999997E-2</v>
      </c>
      <c r="F161" s="152">
        <v>0.10349999999999999</v>
      </c>
      <c r="G161" s="663">
        <f t="shared" si="0"/>
        <v>8.1299999999999993E-8</v>
      </c>
      <c r="H161" s="134"/>
      <c r="I161" s="6"/>
      <c r="J161" s="6"/>
      <c r="K161" s="6"/>
      <c r="L161" s="6"/>
      <c r="M161" s="6"/>
    </row>
    <row r="162" spans="1:13">
      <c r="A162" s="6"/>
      <c r="B162" s="6"/>
      <c r="C162" s="139"/>
      <c r="D162" s="143">
        <v>1994</v>
      </c>
      <c r="E162" s="151">
        <v>6.4600000000000005E-2</v>
      </c>
      <c r="F162" s="152">
        <v>9.8199999999999996E-2</v>
      </c>
      <c r="G162" s="663">
        <f t="shared" si="0"/>
        <v>6.4600000000000009E-8</v>
      </c>
      <c r="H162" s="134"/>
      <c r="I162" s="6"/>
      <c r="J162" s="6"/>
      <c r="K162" s="6"/>
      <c r="L162" s="6"/>
      <c r="M162" s="6"/>
    </row>
    <row r="163" spans="1:13">
      <c r="A163" s="6"/>
      <c r="B163" s="6"/>
      <c r="C163" s="139"/>
      <c r="D163" s="143">
        <v>1995</v>
      </c>
      <c r="E163" s="151">
        <v>5.1700000000000003E-2</v>
      </c>
      <c r="F163" s="152">
        <v>9.0800000000000006E-2</v>
      </c>
      <c r="G163" s="663">
        <f t="shared" si="0"/>
        <v>5.17E-8</v>
      </c>
      <c r="H163" s="134"/>
      <c r="I163" s="6"/>
      <c r="J163" s="6"/>
      <c r="K163" s="6"/>
      <c r="L163" s="6"/>
      <c r="M163" s="6"/>
    </row>
    <row r="164" spans="1:13">
      <c r="A164" s="6"/>
      <c r="B164" s="6"/>
      <c r="C164" s="139"/>
      <c r="D164" s="143">
        <v>1996</v>
      </c>
      <c r="E164" s="151">
        <v>4.5199999999999997E-2</v>
      </c>
      <c r="F164" s="152">
        <v>8.7099999999999997E-2</v>
      </c>
      <c r="G164" s="663">
        <f t="shared" si="0"/>
        <v>4.5199999999999994E-8</v>
      </c>
      <c r="H164" s="134"/>
      <c r="I164" s="6"/>
      <c r="J164" s="6"/>
      <c r="K164" s="6"/>
      <c r="L164" s="6"/>
      <c r="M164" s="6"/>
    </row>
    <row r="165" spans="1:13">
      <c r="A165" s="6"/>
      <c r="B165" s="6"/>
      <c r="C165" s="139"/>
      <c r="D165" s="143">
        <v>1997</v>
      </c>
      <c r="E165" s="151">
        <v>4.5199999999999997E-2</v>
      </c>
      <c r="F165" s="152">
        <v>8.7099999999999997E-2</v>
      </c>
      <c r="G165" s="663">
        <f t="shared" si="0"/>
        <v>4.5199999999999994E-8</v>
      </c>
      <c r="H165" s="134"/>
      <c r="I165" s="6"/>
      <c r="J165" s="6"/>
      <c r="K165" s="6"/>
      <c r="L165" s="6"/>
      <c r="M165" s="6"/>
    </row>
    <row r="166" spans="1:13">
      <c r="A166" s="6"/>
      <c r="B166" s="6"/>
      <c r="C166" s="139"/>
      <c r="D166" s="143">
        <v>1998</v>
      </c>
      <c r="E166" s="151">
        <v>4.1200000000000001E-2</v>
      </c>
      <c r="F166" s="152">
        <v>7.8700000000000006E-2</v>
      </c>
      <c r="G166" s="663">
        <f t="shared" si="0"/>
        <v>4.1199999999999998E-8</v>
      </c>
      <c r="H166" s="134"/>
      <c r="I166" s="6"/>
      <c r="J166" s="6"/>
      <c r="K166" s="6"/>
      <c r="L166" s="6"/>
      <c r="M166" s="6"/>
    </row>
    <row r="167" spans="1:13">
      <c r="A167" s="6"/>
      <c r="B167" s="6"/>
      <c r="C167" s="139"/>
      <c r="D167" s="143">
        <v>1999</v>
      </c>
      <c r="E167" s="151">
        <v>3.3300000000000003E-2</v>
      </c>
      <c r="F167" s="152">
        <v>6.1800000000000001E-2</v>
      </c>
      <c r="G167" s="663">
        <f t="shared" si="0"/>
        <v>3.33E-8</v>
      </c>
      <c r="H167" s="134"/>
      <c r="I167" s="6"/>
      <c r="J167" s="6"/>
      <c r="K167" s="6"/>
      <c r="L167" s="6"/>
      <c r="M167" s="6"/>
    </row>
    <row r="168" spans="1:13">
      <c r="A168" s="6"/>
      <c r="B168" s="6"/>
      <c r="C168" s="139"/>
      <c r="D168" s="143">
        <v>2000</v>
      </c>
      <c r="E168" s="151">
        <v>3.4000000000000002E-2</v>
      </c>
      <c r="F168" s="152">
        <v>6.3100000000000003E-2</v>
      </c>
      <c r="G168" s="663">
        <f t="shared" si="0"/>
        <v>3.4E-8</v>
      </c>
      <c r="H168" s="134"/>
      <c r="I168" s="6"/>
      <c r="J168" s="6"/>
      <c r="K168" s="6"/>
      <c r="L168" s="6"/>
      <c r="M168" s="6"/>
    </row>
    <row r="169" spans="1:13">
      <c r="A169" s="6"/>
      <c r="B169" s="6"/>
      <c r="C169" s="139"/>
      <c r="D169" s="143">
        <v>2001</v>
      </c>
      <c r="E169" s="151">
        <v>2.2100000000000002E-2</v>
      </c>
      <c r="F169" s="152">
        <v>3.7900000000000003E-2</v>
      </c>
      <c r="G169" s="663">
        <f t="shared" si="0"/>
        <v>2.2100000000000003E-8</v>
      </c>
      <c r="H169" s="134"/>
      <c r="I169" s="6"/>
      <c r="J169" s="6"/>
      <c r="K169" s="6"/>
      <c r="L169" s="6"/>
      <c r="M169" s="6"/>
    </row>
    <row r="170" spans="1:13">
      <c r="A170" s="6"/>
      <c r="B170" s="6"/>
      <c r="C170" s="139"/>
      <c r="D170" s="143">
        <v>2002</v>
      </c>
      <c r="E170" s="151">
        <v>2.4199999999999999E-2</v>
      </c>
      <c r="F170" s="152">
        <v>4.24E-2</v>
      </c>
      <c r="G170" s="663">
        <f t="shared" si="0"/>
        <v>2.4199999999999998E-8</v>
      </c>
      <c r="H170" s="134"/>
      <c r="I170" s="6"/>
      <c r="J170" s="6"/>
      <c r="K170" s="6"/>
      <c r="L170" s="6"/>
      <c r="M170" s="6"/>
    </row>
    <row r="171" spans="1:13">
      <c r="A171" s="6"/>
      <c r="B171" s="6"/>
      <c r="C171" s="139"/>
      <c r="D171" s="143">
        <v>2003</v>
      </c>
      <c r="E171" s="151">
        <v>2.2100000000000002E-2</v>
      </c>
      <c r="F171" s="152">
        <v>3.73E-2</v>
      </c>
      <c r="G171" s="663">
        <f t="shared" si="0"/>
        <v>2.2100000000000003E-8</v>
      </c>
      <c r="H171" s="134"/>
      <c r="I171" s="6"/>
      <c r="J171" s="6"/>
      <c r="K171" s="6"/>
      <c r="L171" s="6"/>
      <c r="M171" s="6"/>
    </row>
    <row r="172" spans="1:13">
      <c r="A172" s="6"/>
      <c r="B172" s="6"/>
      <c r="C172" s="139"/>
      <c r="D172" s="143">
        <v>2004</v>
      </c>
      <c r="E172" s="151">
        <v>1.15E-2</v>
      </c>
      <c r="F172" s="152">
        <v>8.8000000000000005E-3</v>
      </c>
      <c r="G172" s="663">
        <f t="shared" si="0"/>
        <v>1.15E-8</v>
      </c>
      <c r="H172" s="134"/>
      <c r="I172" s="6"/>
      <c r="J172" s="6"/>
      <c r="K172" s="6"/>
      <c r="L172" s="6"/>
      <c r="M172" s="6"/>
    </row>
    <row r="173" spans="1:13">
      <c r="A173" s="6"/>
      <c r="B173" s="6"/>
      <c r="C173" s="139"/>
      <c r="D173" s="143">
        <v>2005</v>
      </c>
      <c r="E173" s="151">
        <v>1.0500000000000001E-2</v>
      </c>
      <c r="F173" s="152">
        <v>6.4000000000000003E-3</v>
      </c>
      <c r="G173" s="663">
        <f t="shared" si="0"/>
        <v>1.0500000000000001E-8</v>
      </c>
      <c r="H173" s="134"/>
      <c r="I173" s="6"/>
      <c r="J173" s="6"/>
      <c r="K173" s="6"/>
      <c r="L173" s="6"/>
      <c r="M173" s="6"/>
    </row>
    <row r="174" spans="1:13">
      <c r="A174" s="6"/>
      <c r="B174" s="6"/>
      <c r="C174" s="139"/>
      <c r="D174" s="143">
        <v>2006</v>
      </c>
      <c r="E174" s="151">
        <v>1.0800000000000001E-2</v>
      </c>
      <c r="F174" s="152">
        <v>8.0000000000000002E-3</v>
      </c>
      <c r="G174" s="663">
        <f t="shared" si="0"/>
        <v>1.0800000000000001E-8</v>
      </c>
      <c r="H174" s="134"/>
      <c r="I174" s="6"/>
      <c r="J174" s="6"/>
      <c r="K174" s="6"/>
      <c r="L174" s="6"/>
      <c r="M174" s="6"/>
    </row>
    <row r="175" spans="1:13">
      <c r="A175" s="6"/>
      <c r="B175" s="6"/>
      <c r="C175" s="139"/>
      <c r="D175" s="143">
        <v>2007</v>
      </c>
      <c r="E175" s="151">
        <v>1.03E-2</v>
      </c>
      <c r="F175" s="152">
        <v>6.1000000000000004E-3</v>
      </c>
      <c r="G175" s="663">
        <f t="shared" si="0"/>
        <v>1.03E-8</v>
      </c>
      <c r="H175" s="134"/>
      <c r="I175" s="6"/>
      <c r="J175" s="6"/>
      <c r="K175" s="6"/>
      <c r="L175" s="6"/>
      <c r="M175" s="6"/>
    </row>
    <row r="176" spans="1:13">
      <c r="A176" s="6"/>
      <c r="B176" s="6"/>
      <c r="C176" s="139"/>
      <c r="D176" s="143">
        <v>2008</v>
      </c>
      <c r="E176" s="327">
        <v>9.4999999999999998E-3</v>
      </c>
      <c r="F176" s="328">
        <v>3.5999999999999999E-3</v>
      </c>
      <c r="G176" s="663">
        <f t="shared" si="0"/>
        <v>9.499999999999999E-9</v>
      </c>
      <c r="H176" s="134"/>
      <c r="I176" s="6"/>
      <c r="J176" s="6"/>
      <c r="K176" s="6"/>
      <c r="L176" s="6"/>
      <c r="M176" s="6"/>
    </row>
    <row r="177" spans="1:13">
      <c r="A177" s="6"/>
      <c r="B177" s="6"/>
      <c r="C177" s="139"/>
      <c r="D177" s="143">
        <v>2009</v>
      </c>
      <c r="E177" s="327">
        <v>9.4999999999999998E-3</v>
      </c>
      <c r="F177" s="328">
        <v>3.5999999999999999E-3</v>
      </c>
      <c r="G177" s="663">
        <f t="shared" si="0"/>
        <v>9.499999999999999E-9</v>
      </c>
      <c r="H177" s="134"/>
      <c r="I177" s="6"/>
      <c r="J177" s="6"/>
      <c r="K177" s="6"/>
      <c r="L177" s="6"/>
      <c r="M177" s="6"/>
    </row>
    <row r="178" spans="1:13">
      <c r="A178" s="6"/>
      <c r="B178" s="6"/>
      <c r="C178" s="139"/>
      <c r="D178" s="143">
        <v>2010</v>
      </c>
      <c r="E178" s="327">
        <v>9.4999999999999998E-3</v>
      </c>
      <c r="F178" s="328">
        <v>3.5000000000000001E-3</v>
      </c>
      <c r="G178" s="663">
        <f t="shared" si="0"/>
        <v>9.499999999999999E-9</v>
      </c>
      <c r="H178" s="134"/>
      <c r="I178" s="6"/>
      <c r="J178" s="6"/>
      <c r="K178" s="6"/>
      <c r="L178" s="6"/>
      <c r="M178" s="6"/>
    </row>
    <row r="179" spans="1:13">
      <c r="A179" s="6"/>
      <c r="B179" s="6"/>
      <c r="C179" s="139"/>
      <c r="D179" s="143">
        <v>2011</v>
      </c>
      <c r="E179" s="327">
        <v>9.5999999999999992E-3</v>
      </c>
      <c r="F179" s="328">
        <v>3.3999999999999998E-3</v>
      </c>
      <c r="G179" s="663">
        <f t="shared" si="0"/>
        <v>9.5999999999999999E-9</v>
      </c>
      <c r="H179" s="134"/>
      <c r="I179" s="6"/>
      <c r="J179" s="6"/>
      <c r="K179" s="6"/>
      <c r="L179" s="6"/>
      <c r="M179" s="6"/>
    </row>
    <row r="180" spans="1:13">
      <c r="A180" s="6"/>
      <c r="B180" s="6"/>
      <c r="C180" s="139"/>
      <c r="D180" s="143">
        <v>2012</v>
      </c>
      <c r="E180" s="327">
        <v>9.5999999999999992E-3</v>
      </c>
      <c r="F180" s="328">
        <v>3.3E-3</v>
      </c>
      <c r="G180" s="663">
        <f t="shared" si="0"/>
        <v>9.5999999999999999E-9</v>
      </c>
      <c r="H180" s="134"/>
      <c r="I180" s="6"/>
      <c r="J180" s="6"/>
      <c r="K180" s="6"/>
      <c r="L180" s="6"/>
      <c r="M180" s="6"/>
    </row>
    <row r="181" spans="1:13">
      <c r="A181" s="6"/>
      <c r="B181" s="6"/>
      <c r="C181" s="139"/>
      <c r="D181" s="143">
        <v>2013</v>
      </c>
      <c r="E181" s="327">
        <v>9.4999999999999998E-3</v>
      </c>
      <c r="F181" s="328">
        <v>3.5000000000000001E-3</v>
      </c>
      <c r="G181" s="663">
        <f t="shared" ref="G181:G217" si="1">E181/10^6</f>
        <v>9.499999999999999E-9</v>
      </c>
      <c r="H181" s="134"/>
      <c r="I181" s="6"/>
      <c r="J181" s="6"/>
      <c r="K181" s="6"/>
      <c r="L181" s="6"/>
      <c r="M181" s="6"/>
    </row>
    <row r="182" spans="1:13">
      <c r="A182" s="6"/>
      <c r="B182" s="6"/>
      <c r="C182" s="139"/>
      <c r="D182" s="143">
        <v>2014</v>
      </c>
      <c r="E182" s="327">
        <v>9.4999999999999998E-3</v>
      </c>
      <c r="F182" s="328">
        <v>3.3E-3</v>
      </c>
      <c r="G182" s="663">
        <f t="shared" si="1"/>
        <v>9.499999999999999E-9</v>
      </c>
      <c r="H182" s="134"/>
      <c r="I182" s="6"/>
      <c r="J182" s="6"/>
      <c r="K182" s="6"/>
      <c r="L182" s="6"/>
      <c r="M182" s="6"/>
    </row>
    <row r="183" spans="1:13">
      <c r="A183" s="6"/>
      <c r="B183" s="6"/>
      <c r="C183" s="139"/>
      <c r="D183" s="143">
        <v>2015</v>
      </c>
      <c r="E183" s="327">
        <v>9.4000000000000004E-3</v>
      </c>
      <c r="F183" s="328">
        <v>3.0999999999999999E-3</v>
      </c>
      <c r="G183" s="663">
        <f t="shared" si="1"/>
        <v>9.3999999999999998E-9</v>
      </c>
      <c r="H183" s="134"/>
      <c r="I183" s="6"/>
      <c r="J183" s="6"/>
      <c r="K183" s="6"/>
      <c r="L183" s="6"/>
      <c r="M183" s="6"/>
    </row>
    <row r="184" spans="1:13">
      <c r="A184" s="6"/>
      <c r="B184" s="6"/>
      <c r="C184" s="139"/>
      <c r="D184" s="143">
        <v>2016</v>
      </c>
      <c r="E184" s="327">
        <v>9.1000000000000004E-3</v>
      </c>
      <c r="F184" s="328">
        <v>2.8999999999999998E-3</v>
      </c>
      <c r="G184" s="663">
        <f t="shared" si="1"/>
        <v>9.1000000000000004E-9</v>
      </c>
      <c r="H184" s="134"/>
      <c r="I184" s="6"/>
      <c r="J184" s="6"/>
      <c r="K184" s="6"/>
      <c r="L184" s="6"/>
      <c r="M184" s="6"/>
    </row>
    <row r="185" spans="1:13">
      <c r="A185" s="6"/>
      <c r="B185" s="6"/>
      <c r="C185" s="139"/>
      <c r="D185" s="143">
        <v>2017</v>
      </c>
      <c r="E185" s="327">
        <v>8.3999999999999995E-3</v>
      </c>
      <c r="F185" s="328">
        <v>1.8E-3</v>
      </c>
      <c r="G185" s="663">
        <f t="shared" si="1"/>
        <v>8.3999999999999991E-9</v>
      </c>
      <c r="H185" s="134"/>
      <c r="I185" s="6"/>
      <c r="J185" s="6"/>
      <c r="K185" s="6"/>
      <c r="L185" s="6"/>
      <c r="M185" s="6"/>
    </row>
    <row r="186" spans="1:13" ht="16" thickBot="1">
      <c r="A186" s="6"/>
      <c r="B186" s="6"/>
      <c r="C186" s="148"/>
      <c r="D186" s="143">
        <v>2018</v>
      </c>
      <c r="E186" s="329">
        <v>8.0999999999999996E-3</v>
      </c>
      <c r="F186" s="330">
        <v>1.5E-3</v>
      </c>
      <c r="G186" s="663">
        <f t="shared" si="1"/>
        <v>8.0999999999999997E-9</v>
      </c>
      <c r="H186" s="134"/>
      <c r="I186" s="6"/>
      <c r="J186" s="6"/>
      <c r="K186" s="6"/>
      <c r="L186" s="6"/>
      <c r="M186" s="6"/>
    </row>
    <row r="187" spans="1:13">
      <c r="A187" s="6"/>
      <c r="B187" s="6"/>
      <c r="C187" s="135" t="s">
        <v>299</v>
      </c>
      <c r="D187" s="136" t="s">
        <v>300</v>
      </c>
      <c r="E187" s="137">
        <v>0.46039999999999998</v>
      </c>
      <c r="F187" s="138">
        <v>4.9700000000000001E-2</v>
      </c>
      <c r="G187" s="663">
        <f t="shared" si="1"/>
        <v>4.6039999999999997E-7</v>
      </c>
      <c r="H187" s="134"/>
      <c r="I187" s="6"/>
      <c r="J187" s="6"/>
      <c r="K187" s="6"/>
      <c r="L187" s="6"/>
      <c r="M187" s="6"/>
    </row>
    <row r="188" spans="1:13">
      <c r="A188" s="6"/>
      <c r="B188" s="6"/>
      <c r="C188" s="139"/>
      <c r="D188" s="143" t="s">
        <v>301</v>
      </c>
      <c r="E188" s="151">
        <v>0.44919999999999999</v>
      </c>
      <c r="F188" s="152">
        <v>5.3800000000000001E-2</v>
      </c>
      <c r="G188" s="663">
        <f t="shared" si="1"/>
        <v>4.4919999999999997E-7</v>
      </c>
      <c r="H188" s="134"/>
      <c r="I188" s="6"/>
      <c r="J188" s="6"/>
      <c r="K188" s="6"/>
      <c r="L188" s="6"/>
      <c r="M188" s="6"/>
    </row>
    <row r="189" spans="1:13">
      <c r="A189" s="6"/>
      <c r="B189" s="6"/>
      <c r="C189" s="139"/>
      <c r="D189" s="143" t="s">
        <v>302</v>
      </c>
      <c r="E189" s="151">
        <v>0.40899999999999997</v>
      </c>
      <c r="F189" s="152">
        <v>5.1499999999999997E-2</v>
      </c>
      <c r="G189" s="663">
        <f t="shared" si="1"/>
        <v>4.0899999999999997E-7</v>
      </c>
      <c r="H189" s="134"/>
      <c r="I189" s="6"/>
      <c r="J189" s="6"/>
      <c r="K189" s="6"/>
      <c r="L189" s="6"/>
      <c r="M189" s="6"/>
    </row>
    <row r="190" spans="1:13">
      <c r="A190" s="6"/>
      <c r="B190" s="6"/>
      <c r="C190" s="139"/>
      <c r="D190" s="143">
        <v>1987</v>
      </c>
      <c r="E190" s="151">
        <v>0.36749999999999999</v>
      </c>
      <c r="F190" s="152">
        <v>8.4900000000000003E-2</v>
      </c>
      <c r="G190" s="663">
        <f t="shared" si="1"/>
        <v>3.6749999999999998E-7</v>
      </c>
      <c r="H190" s="134"/>
      <c r="I190" s="6"/>
      <c r="J190" s="6"/>
      <c r="K190" s="6"/>
      <c r="L190" s="6"/>
      <c r="M190" s="6"/>
    </row>
    <row r="191" spans="1:13">
      <c r="A191" s="6"/>
      <c r="B191" s="6"/>
      <c r="C191" s="139"/>
      <c r="D191" s="143" t="s">
        <v>303</v>
      </c>
      <c r="E191" s="151">
        <v>0.34920000000000001</v>
      </c>
      <c r="F191" s="152">
        <v>9.3299999999999994E-2</v>
      </c>
      <c r="G191" s="663">
        <f t="shared" si="1"/>
        <v>3.4920000000000003E-7</v>
      </c>
      <c r="H191" s="134"/>
      <c r="I191" s="6"/>
      <c r="J191" s="6"/>
      <c r="K191" s="6"/>
      <c r="L191" s="6"/>
      <c r="M191" s="6"/>
    </row>
    <row r="192" spans="1:13">
      <c r="A192" s="6"/>
      <c r="B192" s="6"/>
      <c r="C192" s="139"/>
      <c r="D192" s="143" t="s">
        <v>304</v>
      </c>
      <c r="E192" s="151">
        <v>0.3246</v>
      </c>
      <c r="F192" s="152">
        <v>0.1142</v>
      </c>
      <c r="G192" s="663">
        <f t="shared" si="1"/>
        <v>3.2459999999999998E-7</v>
      </c>
      <c r="H192" s="134"/>
      <c r="I192" s="6"/>
      <c r="J192" s="6"/>
      <c r="K192" s="6"/>
      <c r="L192" s="6"/>
      <c r="M192" s="6"/>
    </row>
    <row r="193" spans="1:13">
      <c r="A193" s="6"/>
      <c r="B193" s="6"/>
      <c r="C193" s="139"/>
      <c r="D193" s="143">
        <v>1996</v>
      </c>
      <c r="E193" s="151">
        <v>0.1278</v>
      </c>
      <c r="F193" s="152">
        <v>0.16800000000000001</v>
      </c>
      <c r="G193" s="663">
        <f t="shared" si="1"/>
        <v>1.2779999999999999E-7</v>
      </c>
      <c r="H193" s="134"/>
      <c r="I193" s="6"/>
      <c r="J193" s="6"/>
      <c r="K193" s="6"/>
      <c r="L193" s="6"/>
      <c r="M193" s="6"/>
    </row>
    <row r="194" spans="1:13">
      <c r="A194" s="6"/>
      <c r="B194" s="6"/>
      <c r="C194" s="139"/>
      <c r="D194" s="143">
        <v>1997</v>
      </c>
      <c r="E194" s="151">
        <v>9.2399999999999996E-2</v>
      </c>
      <c r="F194" s="152">
        <v>0.1726</v>
      </c>
      <c r="G194" s="663">
        <f t="shared" si="1"/>
        <v>9.2399999999999994E-8</v>
      </c>
      <c r="H194" s="134"/>
      <c r="I194" s="6"/>
      <c r="J194" s="6"/>
      <c r="K194" s="6"/>
      <c r="L194" s="6"/>
      <c r="M194" s="6"/>
    </row>
    <row r="195" spans="1:13">
      <c r="A195" s="6"/>
      <c r="B195" s="6"/>
      <c r="C195" s="139"/>
      <c r="D195" s="143">
        <v>1998</v>
      </c>
      <c r="E195" s="151">
        <v>6.5500000000000003E-2</v>
      </c>
      <c r="F195" s="152">
        <v>0.17499999999999999</v>
      </c>
      <c r="G195" s="663">
        <f t="shared" si="1"/>
        <v>6.5499999999999998E-8</v>
      </c>
      <c r="H195" s="134"/>
      <c r="I195" s="6"/>
      <c r="J195" s="6"/>
      <c r="K195" s="6"/>
      <c r="L195" s="6"/>
      <c r="M195" s="6"/>
    </row>
    <row r="196" spans="1:13">
      <c r="A196" s="6"/>
      <c r="B196" s="6"/>
      <c r="C196" s="139"/>
      <c r="D196" s="143">
        <v>1999</v>
      </c>
      <c r="E196" s="151">
        <v>6.4799999999999996E-2</v>
      </c>
      <c r="F196" s="152">
        <v>0.1724</v>
      </c>
      <c r="G196" s="663">
        <f t="shared" si="1"/>
        <v>6.4799999999999998E-8</v>
      </c>
      <c r="H196" s="134"/>
      <c r="I196" s="6"/>
      <c r="J196" s="6"/>
      <c r="K196" s="6"/>
      <c r="L196" s="6"/>
      <c r="M196" s="6"/>
    </row>
    <row r="197" spans="1:13">
      <c r="A197" s="6"/>
      <c r="B197" s="6"/>
      <c r="C197" s="139"/>
      <c r="D197" s="143">
        <v>2000</v>
      </c>
      <c r="E197" s="151">
        <v>6.3E-2</v>
      </c>
      <c r="F197" s="152">
        <v>0.16600000000000001</v>
      </c>
      <c r="G197" s="663">
        <f t="shared" si="1"/>
        <v>6.2999999999999995E-8</v>
      </c>
      <c r="H197" s="134"/>
      <c r="I197" s="6"/>
      <c r="J197" s="6"/>
      <c r="K197" s="6"/>
      <c r="L197" s="6"/>
      <c r="M197" s="6"/>
    </row>
    <row r="198" spans="1:13">
      <c r="A198" s="6"/>
      <c r="B198" s="6"/>
      <c r="C198" s="139"/>
      <c r="D198" s="143">
        <v>2001</v>
      </c>
      <c r="E198" s="151">
        <v>5.7700000000000001E-2</v>
      </c>
      <c r="F198" s="152">
        <v>0.14680000000000001</v>
      </c>
      <c r="G198" s="663">
        <f t="shared" si="1"/>
        <v>5.7700000000000001E-8</v>
      </c>
      <c r="H198" s="134"/>
      <c r="I198" s="6"/>
      <c r="J198" s="6"/>
      <c r="K198" s="6"/>
      <c r="L198" s="6"/>
      <c r="M198" s="6"/>
    </row>
    <row r="199" spans="1:13">
      <c r="A199" s="6"/>
      <c r="B199" s="6"/>
      <c r="C199" s="139"/>
      <c r="D199" s="143">
        <v>2002</v>
      </c>
      <c r="E199" s="151">
        <v>6.3399999999999998E-2</v>
      </c>
      <c r="F199" s="152">
        <v>0.1673</v>
      </c>
      <c r="G199" s="663">
        <f t="shared" si="1"/>
        <v>6.3399999999999999E-8</v>
      </c>
      <c r="H199" s="134"/>
      <c r="I199" s="6"/>
      <c r="J199" s="6"/>
      <c r="K199" s="6"/>
      <c r="L199" s="6"/>
      <c r="M199" s="6"/>
    </row>
    <row r="200" spans="1:13">
      <c r="A200" s="6"/>
      <c r="B200" s="6"/>
      <c r="C200" s="139"/>
      <c r="D200" s="143">
        <v>2003</v>
      </c>
      <c r="E200" s="151">
        <v>6.0199999999999997E-2</v>
      </c>
      <c r="F200" s="152">
        <v>0.15529999999999999</v>
      </c>
      <c r="G200" s="663">
        <f t="shared" si="1"/>
        <v>6.0199999999999996E-8</v>
      </c>
      <c r="H200" s="134"/>
      <c r="I200" s="6"/>
      <c r="J200" s="6"/>
      <c r="K200" s="6"/>
      <c r="L200" s="6"/>
      <c r="M200" s="6"/>
    </row>
    <row r="201" spans="1:13">
      <c r="A201" s="6"/>
      <c r="B201" s="6"/>
      <c r="C201" s="139"/>
      <c r="D201" s="143">
        <v>2004</v>
      </c>
      <c r="E201" s="151">
        <v>2.98E-2</v>
      </c>
      <c r="F201" s="152">
        <v>1.6400000000000001E-2</v>
      </c>
      <c r="G201" s="663">
        <f t="shared" si="1"/>
        <v>2.9799999999999999E-8</v>
      </c>
      <c r="H201" s="134"/>
      <c r="I201" s="6"/>
      <c r="J201" s="6"/>
      <c r="K201" s="6"/>
      <c r="L201" s="6"/>
      <c r="M201" s="6"/>
    </row>
    <row r="202" spans="1:13">
      <c r="A202" s="6"/>
      <c r="B202" s="6"/>
      <c r="C202" s="139"/>
      <c r="D202" s="143">
        <v>2005</v>
      </c>
      <c r="E202" s="151">
        <v>2.9700000000000001E-2</v>
      </c>
      <c r="F202" s="152">
        <v>8.3000000000000001E-3</v>
      </c>
      <c r="G202" s="663">
        <f t="shared" si="1"/>
        <v>2.9700000000000001E-8</v>
      </c>
      <c r="H202" s="134"/>
      <c r="I202" s="6"/>
      <c r="J202" s="6"/>
      <c r="K202" s="6"/>
      <c r="L202" s="6"/>
      <c r="M202" s="6"/>
    </row>
    <row r="203" spans="1:13">
      <c r="A203" s="6"/>
      <c r="B203" s="6"/>
      <c r="C203" s="139"/>
      <c r="D203" s="143">
        <v>2006</v>
      </c>
      <c r="E203" s="151">
        <v>2.9899999999999999E-2</v>
      </c>
      <c r="F203" s="152">
        <v>2.41E-2</v>
      </c>
      <c r="G203" s="663">
        <f t="shared" si="1"/>
        <v>2.9899999999999996E-8</v>
      </c>
      <c r="H203" s="134"/>
      <c r="I203" s="6"/>
      <c r="J203" s="6"/>
      <c r="K203" s="6"/>
      <c r="L203" s="6"/>
      <c r="M203" s="6"/>
    </row>
    <row r="204" spans="1:13">
      <c r="A204" s="6"/>
      <c r="B204" s="6"/>
      <c r="C204" s="139"/>
      <c r="D204" s="143">
        <v>2007</v>
      </c>
      <c r="E204" s="151">
        <v>3.2199999999999999E-2</v>
      </c>
      <c r="F204" s="152">
        <v>1.5E-3</v>
      </c>
      <c r="G204" s="663">
        <f t="shared" si="1"/>
        <v>3.2199999999999997E-8</v>
      </c>
      <c r="H204" s="134"/>
      <c r="I204" s="6"/>
      <c r="J204" s="6"/>
      <c r="K204" s="6"/>
      <c r="L204" s="6"/>
      <c r="M204" s="6"/>
    </row>
    <row r="205" spans="1:13">
      <c r="A205" s="6"/>
      <c r="B205" s="6"/>
      <c r="C205" s="139"/>
      <c r="D205" s="143">
        <v>2008</v>
      </c>
      <c r="E205" s="327">
        <v>3.4000000000000002E-2</v>
      </c>
      <c r="F205" s="328">
        <v>1.5E-3</v>
      </c>
      <c r="G205" s="663">
        <f t="shared" si="1"/>
        <v>3.4E-8</v>
      </c>
      <c r="H205" s="134"/>
      <c r="I205" s="6"/>
      <c r="J205" s="6"/>
      <c r="K205" s="6"/>
      <c r="L205" s="6"/>
      <c r="M205" s="6"/>
    </row>
    <row r="206" spans="1:13">
      <c r="A206" s="6"/>
      <c r="B206" s="6"/>
      <c r="C206" s="139"/>
      <c r="D206" s="143">
        <v>2009</v>
      </c>
      <c r="E206" s="327">
        <v>3.39E-2</v>
      </c>
      <c r="F206" s="328">
        <v>1.5E-3</v>
      </c>
      <c r="G206" s="663">
        <f t="shared" si="1"/>
        <v>3.3899999999999999E-8</v>
      </c>
      <c r="H206" s="134"/>
      <c r="I206" s="6"/>
      <c r="J206" s="6"/>
      <c r="K206" s="6"/>
      <c r="L206" s="6"/>
      <c r="M206" s="6"/>
    </row>
    <row r="207" spans="1:13">
      <c r="A207" s="6"/>
      <c r="B207" s="6"/>
      <c r="C207" s="139"/>
      <c r="D207" s="143">
        <v>2010</v>
      </c>
      <c r="E207" s="327">
        <v>3.2000000000000001E-2</v>
      </c>
      <c r="F207" s="328">
        <v>1.5E-3</v>
      </c>
      <c r="G207" s="663">
        <f t="shared" si="1"/>
        <v>3.2000000000000002E-8</v>
      </c>
      <c r="H207" s="134"/>
      <c r="I207" s="6"/>
      <c r="J207" s="6"/>
      <c r="K207" s="6"/>
      <c r="L207" s="6"/>
      <c r="M207" s="6"/>
    </row>
    <row r="208" spans="1:13">
      <c r="A208" s="6"/>
      <c r="B208" s="6"/>
      <c r="C208" s="139"/>
      <c r="D208" s="143">
        <v>2011</v>
      </c>
      <c r="E208" s="327">
        <v>3.04E-2</v>
      </c>
      <c r="F208" s="328">
        <v>1.5E-3</v>
      </c>
      <c r="G208" s="663">
        <f t="shared" si="1"/>
        <v>3.0400000000000001E-8</v>
      </c>
      <c r="H208" s="134"/>
      <c r="I208" s="6"/>
      <c r="J208" s="6"/>
      <c r="K208" s="6"/>
      <c r="L208" s="6"/>
      <c r="M208" s="6"/>
    </row>
    <row r="209" spans="1:13">
      <c r="A209" s="6"/>
      <c r="B209" s="6"/>
      <c r="C209" s="139"/>
      <c r="D209" s="143">
        <v>2012</v>
      </c>
      <c r="E209" s="327">
        <v>3.1300000000000001E-2</v>
      </c>
      <c r="F209" s="328">
        <v>1.5E-3</v>
      </c>
      <c r="G209" s="663">
        <f t="shared" si="1"/>
        <v>3.1300000000000002E-8</v>
      </c>
      <c r="H209" s="134"/>
      <c r="I209" s="6"/>
      <c r="J209" s="6"/>
      <c r="K209" s="6"/>
      <c r="L209" s="6"/>
      <c r="M209" s="6"/>
    </row>
    <row r="210" spans="1:13">
      <c r="A210" s="6"/>
      <c r="B210" s="6"/>
      <c r="C210" s="139"/>
      <c r="D210" s="143">
        <v>2013</v>
      </c>
      <c r="E210" s="327">
        <v>3.1300000000000001E-2</v>
      </c>
      <c r="F210" s="328">
        <v>1.5E-3</v>
      </c>
      <c r="G210" s="663">
        <f t="shared" si="1"/>
        <v>3.1300000000000002E-8</v>
      </c>
      <c r="H210" s="134"/>
      <c r="I210" s="6"/>
      <c r="J210" s="6"/>
      <c r="K210" s="6"/>
      <c r="L210" s="6"/>
      <c r="M210" s="6"/>
    </row>
    <row r="211" spans="1:13">
      <c r="A211" s="6"/>
      <c r="B211" s="6"/>
      <c r="C211" s="139"/>
      <c r="D211" s="143">
        <v>2014</v>
      </c>
      <c r="E211" s="327">
        <v>3.15E-2</v>
      </c>
      <c r="F211" s="328">
        <v>1.5E-3</v>
      </c>
      <c r="G211" s="663">
        <f t="shared" si="1"/>
        <v>3.1499999999999998E-8</v>
      </c>
      <c r="H211" s="134"/>
      <c r="I211" s="6"/>
      <c r="J211" s="6"/>
      <c r="K211" s="6"/>
      <c r="L211" s="6"/>
      <c r="M211" s="6"/>
    </row>
    <row r="212" spans="1:13">
      <c r="A212" s="6"/>
      <c r="B212" s="6"/>
      <c r="C212" s="139"/>
      <c r="D212" s="143">
        <v>2015</v>
      </c>
      <c r="E212" s="327">
        <v>3.32E-2</v>
      </c>
      <c r="F212" s="328">
        <v>2.0999999999999999E-3</v>
      </c>
      <c r="G212" s="663">
        <f t="shared" si="1"/>
        <v>3.32E-8</v>
      </c>
      <c r="H212" s="134"/>
      <c r="I212" s="6"/>
      <c r="J212" s="6"/>
      <c r="K212" s="6"/>
      <c r="L212" s="6"/>
      <c r="M212" s="6"/>
    </row>
    <row r="213" spans="1:13">
      <c r="A213" s="6"/>
      <c r="B213" s="6"/>
      <c r="C213" s="139"/>
      <c r="D213" s="143">
        <v>2016</v>
      </c>
      <c r="E213" s="327">
        <v>3.2099999999999997E-2</v>
      </c>
      <c r="F213" s="328">
        <v>6.1000000000000004E-3</v>
      </c>
      <c r="G213" s="663">
        <f t="shared" si="1"/>
        <v>3.2099999999999996E-8</v>
      </c>
      <c r="H213" s="134"/>
      <c r="I213" s="6"/>
      <c r="J213" s="6"/>
      <c r="K213" s="6"/>
      <c r="L213" s="6"/>
      <c r="M213" s="6"/>
    </row>
    <row r="214" spans="1:13">
      <c r="A214" s="6"/>
      <c r="B214" s="6"/>
      <c r="C214" s="139"/>
      <c r="D214" s="143">
        <v>2017</v>
      </c>
      <c r="E214" s="327">
        <v>3.2899999999999999E-2</v>
      </c>
      <c r="F214" s="328">
        <v>8.3999999999999995E-3</v>
      </c>
      <c r="G214" s="663">
        <f t="shared" si="1"/>
        <v>3.2899999999999997E-8</v>
      </c>
      <c r="H214" s="134"/>
      <c r="I214" s="6"/>
      <c r="J214" s="6"/>
      <c r="K214" s="6"/>
      <c r="L214" s="6"/>
      <c r="M214" s="6"/>
    </row>
    <row r="215" spans="1:13" ht="16" thickBot="1">
      <c r="A215" s="6"/>
      <c r="B215" s="6"/>
      <c r="C215" s="148"/>
      <c r="D215" s="143">
        <v>2018</v>
      </c>
      <c r="E215" s="329">
        <v>3.2599999999999997E-2</v>
      </c>
      <c r="F215" s="330">
        <v>8.2000000000000007E-3</v>
      </c>
      <c r="G215" s="663">
        <f t="shared" si="1"/>
        <v>3.2599999999999994E-8</v>
      </c>
      <c r="H215" s="134"/>
      <c r="I215" s="6"/>
      <c r="J215" s="6"/>
      <c r="K215" s="6"/>
      <c r="L215" s="6"/>
      <c r="M215" s="6"/>
    </row>
    <row r="216" spans="1:13">
      <c r="A216" s="6"/>
      <c r="B216" s="6"/>
      <c r="C216" s="863" t="s">
        <v>305</v>
      </c>
      <c r="D216" s="136" t="s">
        <v>306</v>
      </c>
      <c r="E216" s="153">
        <v>8.9899999999999994E-2</v>
      </c>
      <c r="F216" s="154">
        <v>8.6999999999999994E-3</v>
      </c>
      <c r="G216" s="663">
        <f t="shared" si="1"/>
        <v>8.9899999999999991E-8</v>
      </c>
      <c r="H216" s="134"/>
      <c r="I216" s="6"/>
      <c r="J216" s="6"/>
      <c r="K216" s="6"/>
      <c r="L216" s="6"/>
      <c r="M216" s="6"/>
    </row>
    <row r="217" spans="1:13" ht="16" thickBot="1">
      <c r="A217" s="6"/>
      <c r="B217" s="6"/>
      <c r="C217" s="864"/>
      <c r="D217" s="331" t="s">
        <v>307</v>
      </c>
      <c r="E217" s="156">
        <v>6.7199999999999996E-2</v>
      </c>
      <c r="F217" s="157">
        <v>6.8999999999999999E-3</v>
      </c>
      <c r="G217" s="663">
        <f t="shared" si="1"/>
        <v>6.7199999999999993E-8</v>
      </c>
      <c r="H217" s="134"/>
      <c r="I217" s="6"/>
      <c r="J217" s="6"/>
      <c r="K217" s="6"/>
      <c r="L217" s="6"/>
      <c r="M217" s="6"/>
    </row>
    <row r="218" spans="1:13">
      <c r="A218" s="6"/>
      <c r="B218" s="7"/>
      <c r="C218" s="96" t="s">
        <v>308</v>
      </c>
      <c r="D218" s="6"/>
      <c r="E218" s="6"/>
      <c r="F218" s="6"/>
      <c r="G218" s="6"/>
      <c r="H218" s="6"/>
      <c r="I218" s="6"/>
      <c r="J218" s="6"/>
      <c r="K218" s="6"/>
      <c r="L218" s="6"/>
      <c r="M218" s="6"/>
    </row>
    <row r="219" spans="1:13">
      <c r="A219" s="6"/>
      <c r="B219" s="7"/>
      <c r="C219" s="6"/>
      <c r="D219" s="6"/>
      <c r="E219" s="6"/>
      <c r="F219" s="6"/>
      <c r="G219" s="6"/>
      <c r="H219" s="6"/>
      <c r="I219" s="6"/>
      <c r="J219" s="6"/>
      <c r="K219" s="6"/>
      <c r="L219" s="6"/>
      <c r="M219" s="6"/>
    </row>
    <row r="220" spans="1:13" ht="18">
      <c r="A220" s="8"/>
      <c r="B220" s="125" t="s">
        <v>309</v>
      </c>
      <c r="C220" s="126" t="s">
        <v>310</v>
      </c>
      <c r="D220" s="128"/>
      <c r="E220" s="128"/>
      <c r="F220" s="128"/>
      <c r="G220" s="128"/>
      <c r="H220" s="128"/>
      <c r="I220" s="128"/>
      <c r="J220" s="128"/>
      <c r="K220" s="128"/>
      <c r="L220" s="129"/>
      <c r="M220" s="6"/>
    </row>
    <row r="221" spans="1:13" ht="16" thickBot="1">
      <c r="A221" s="6"/>
      <c r="B221" s="6"/>
      <c r="C221" s="110"/>
      <c r="D221" s="110"/>
      <c r="E221" s="110"/>
      <c r="F221" s="110"/>
      <c r="G221" s="6"/>
      <c r="H221" s="6"/>
      <c r="I221" s="6"/>
      <c r="J221" s="6"/>
      <c r="K221" s="6"/>
      <c r="L221" s="6"/>
      <c r="M221" s="6"/>
    </row>
    <row r="222" spans="1:13" ht="31" thickBot="1">
      <c r="A222" s="6"/>
      <c r="B222" s="6"/>
      <c r="C222" s="158" t="s">
        <v>82</v>
      </c>
      <c r="D222" s="132" t="s">
        <v>178</v>
      </c>
      <c r="E222" s="132" t="s">
        <v>311</v>
      </c>
      <c r="F222" s="132" t="s">
        <v>312</v>
      </c>
      <c r="G222" s="133" t="s">
        <v>288</v>
      </c>
      <c r="H222" s="6"/>
      <c r="I222" s="6"/>
      <c r="J222" s="6"/>
      <c r="K222" s="6"/>
      <c r="L222" s="6"/>
      <c r="M222" s="6"/>
    </row>
    <row r="223" spans="1:13">
      <c r="A223" s="6"/>
      <c r="B223" s="6"/>
      <c r="C223" s="865" t="s">
        <v>313</v>
      </c>
      <c r="D223" s="868" t="s">
        <v>314</v>
      </c>
      <c r="E223" s="136" t="s">
        <v>315</v>
      </c>
      <c r="F223" s="159">
        <v>5.9999999999999995E-4</v>
      </c>
      <c r="G223" s="160">
        <v>1.1999999999999999E-3</v>
      </c>
      <c r="H223" s="666">
        <f>F223/1000000</f>
        <v>6E-10</v>
      </c>
      <c r="I223" s="98"/>
      <c r="J223" s="6"/>
      <c r="K223" s="6"/>
      <c r="L223" s="6"/>
      <c r="M223" s="6"/>
    </row>
    <row r="224" spans="1:13">
      <c r="A224" s="6"/>
      <c r="B224" s="6"/>
      <c r="C224" s="866"/>
      <c r="D224" s="869"/>
      <c r="E224" s="143" t="s">
        <v>316</v>
      </c>
      <c r="F224" s="159">
        <v>5.0000000000000001E-4</v>
      </c>
      <c r="G224" s="160">
        <v>1E-3</v>
      </c>
      <c r="H224" s="666">
        <f t="shared" ref="H224:H258" si="2">F224/1000000</f>
        <v>5.0000000000000003E-10</v>
      </c>
      <c r="I224" s="6"/>
      <c r="J224" s="6"/>
      <c r="K224" s="6"/>
      <c r="L224" s="6"/>
      <c r="M224" s="6"/>
    </row>
    <row r="225" spans="1:13">
      <c r="A225" s="6"/>
      <c r="B225" s="6"/>
      <c r="C225" s="866"/>
      <c r="D225" s="869"/>
      <c r="E225" s="143" t="s">
        <v>317</v>
      </c>
      <c r="F225" s="159">
        <v>5.0000000000000001E-4</v>
      </c>
      <c r="G225" s="160">
        <v>1E-3</v>
      </c>
      <c r="H225" s="666">
        <f t="shared" si="2"/>
        <v>5.0000000000000003E-10</v>
      </c>
      <c r="I225" s="6"/>
      <c r="J225" s="6"/>
      <c r="K225" s="6"/>
      <c r="L225" s="6"/>
      <c r="M225" s="6"/>
    </row>
    <row r="226" spans="1:13">
      <c r="A226" s="6"/>
      <c r="B226" s="6"/>
      <c r="C226" s="867"/>
      <c r="D226" s="870"/>
      <c r="E226" s="333" t="s">
        <v>318</v>
      </c>
      <c r="F226" s="159">
        <v>3.0200000000000001E-2</v>
      </c>
      <c r="G226" s="160">
        <v>1.9199999999999998E-2</v>
      </c>
      <c r="H226" s="666">
        <f t="shared" si="2"/>
        <v>3.0199999999999999E-8</v>
      </c>
      <c r="I226" s="6"/>
      <c r="J226" s="6"/>
      <c r="K226" s="6"/>
      <c r="L226" s="6"/>
      <c r="M226" s="6"/>
    </row>
    <row r="227" spans="1:13">
      <c r="A227" s="6"/>
      <c r="B227" s="164"/>
      <c r="C227" s="871" t="s">
        <v>319</v>
      </c>
      <c r="D227" s="872" t="s">
        <v>314</v>
      </c>
      <c r="E227" s="143" t="s">
        <v>315</v>
      </c>
      <c r="F227" s="165">
        <v>1.1000000000000001E-3</v>
      </c>
      <c r="G227" s="166">
        <v>1.6999999999999999E-3</v>
      </c>
      <c r="H227" s="666">
        <f t="shared" si="2"/>
        <v>1.1000000000000001E-9</v>
      </c>
      <c r="I227" s="6"/>
      <c r="J227" s="6"/>
      <c r="K227" s="6"/>
      <c r="L227" s="6"/>
      <c r="M227" s="6"/>
    </row>
    <row r="228" spans="1:13">
      <c r="A228" s="6"/>
      <c r="B228" s="164"/>
      <c r="C228" s="866"/>
      <c r="D228" s="869"/>
      <c r="E228" s="143" t="s">
        <v>316</v>
      </c>
      <c r="F228" s="165">
        <v>8.9999999999999998E-4</v>
      </c>
      <c r="G228" s="166">
        <v>1.4E-3</v>
      </c>
      <c r="H228" s="666">
        <f t="shared" si="2"/>
        <v>8.9999999999999999E-10</v>
      </c>
      <c r="I228" s="6"/>
      <c r="J228" s="6"/>
      <c r="K228" s="6"/>
      <c r="L228" s="6"/>
      <c r="M228" s="6"/>
    </row>
    <row r="229" spans="1:13">
      <c r="A229" s="6"/>
      <c r="B229" s="164"/>
      <c r="C229" s="866"/>
      <c r="D229" s="869"/>
      <c r="E229" s="143" t="s">
        <v>317</v>
      </c>
      <c r="F229" s="165">
        <v>1E-3</v>
      </c>
      <c r="G229" s="166">
        <v>1.5E-3</v>
      </c>
      <c r="H229" s="666">
        <f t="shared" si="2"/>
        <v>1.0000000000000001E-9</v>
      </c>
      <c r="I229" s="6"/>
      <c r="J229" s="6"/>
      <c r="K229" s="6"/>
      <c r="L229" s="6"/>
      <c r="M229" s="6"/>
    </row>
    <row r="230" spans="1:13">
      <c r="A230" s="6"/>
      <c r="B230" s="164"/>
      <c r="C230" s="867"/>
      <c r="D230" s="870"/>
      <c r="E230" s="143" t="s">
        <v>318</v>
      </c>
      <c r="F230" s="165">
        <v>2.9000000000000001E-2</v>
      </c>
      <c r="G230" s="166">
        <v>2.1399999999999999E-2</v>
      </c>
      <c r="H230" s="666">
        <f t="shared" si="2"/>
        <v>2.9000000000000002E-8</v>
      </c>
      <c r="I230" s="6"/>
      <c r="J230" s="6"/>
      <c r="K230" s="6"/>
      <c r="L230" s="6"/>
      <c r="M230" s="6"/>
    </row>
    <row r="231" spans="1:13">
      <c r="A231" s="6"/>
      <c r="B231" s="6"/>
      <c r="C231" s="871" t="s">
        <v>320</v>
      </c>
      <c r="D231" s="872" t="s">
        <v>314</v>
      </c>
      <c r="E231" s="143" t="s">
        <v>321</v>
      </c>
      <c r="F231" s="159">
        <v>5.1000000000000004E-3</v>
      </c>
      <c r="G231" s="160">
        <v>4.7999999999999996E-3</v>
      </c>
      <c r="H231" s="666">
        <f t="shared" si="2"/>
        <v>5.1000000000000002E-9</v>
      </c>
      <c r="I231" s="6"/>
      <c r="J231" s="6"/>
      <c r="K231" s="6"/>
      <c r="L231" s="6"/>
      <c r="M231" s="6"/>
    </row>
    <row r="232" spans="1:13">
      <c r="A232" s="6"/>
      <c r="B232" s="6"/>
      <c r="C232" s="867"/>
      <c r="D232" s="870"/>
      <c r="E232" s="143" t="s">
        <v>318</v>
      </c>
      <c r="F232" s="159">
        <v>9.4999999999999998E-3</v>
      </c>
      <c r="G232" s="160">
        <v>4.3099999999999999E-2</v>
      </c>
      <c r="H232" s="666">
        <f t="shared" si="2"/>
        <v>9.499999999999999E-9</v>
      </c>
      <c r="I232" s="6"/>
      <c r="J232" s="6"/>
      <c r="K232" s="6"/>
      <c r="L232" s="6"/>
      <c r="M232" s="6"/>
    </row>
    <row r="233" spans="1:13">
      <c r="A233" s="6"/>
      <c r="B233" s="6"/>
      <c r="C233" s="860" t="s">
        <v>322</v>
      </c>
      <c r="D233" s="180" t="s">
        <v>323</v>
      </c>
      <c r="E233" s="171"/>
      <c r="F233" s="159">
        <v>8.0000000000000002E-3</v>
      </c>
      <c r="G233" s="160">
        <v>6.0000000000000001E-3</v>
      </c>
      <c r="H233" s="666">
        <f t="shared" si="2"/>
        <v>8.0000000000000005E-9</v>
      </c>
      <c r="I233" s="6"/>
      <c r="J233" s="6"/>
      <c r="K233" s="6"/>
      <c r="L233" s="6"/>
      <c r="M233" s="6"/>
    </row>
    <row r="234" spans="1:13">
      <c r="A234" s="6"/>
      <c r="B234" s="6"/>
      <c r="C234" s="861"/>
      <c r="D234" s="180" t="s">
        <v>324</v>
      </c>
      <c r="E234" s="171"/>
      <c r="F234" s="159">
        <v>8.0000000000000002E-3</v>
      </c>
      <c r="G234" s="160">
        <v>6.0000000000000001E-3</v>
      </c>
      <c r="H234" s="666">
        <f t="shared" si="2"/>
        <v>8.0000000000000005E-9</v>
      </c>
      <c r="I234" s="6"/>
      <c r="J234" s="6"/>
      <c r="K234" s="6"/>
      <c r="L234" s="6"/>
      <c r="M234" s="6"/>
    </row>
    <row r="235" spans="1:13">
      <c r="A235" s="6"/>
      <c r="B235" s="6"/>
      <c r="C235" s="861"/>
      <c r="D235" s="180" t="s">
        <v>325</v>
      </c>
      <c r="E235" s="171"/>
      <c r="F235" s="159">
        <v>8.2000000000000003E-2</v>
      </c>
      <c r="G235" s="160">
        <v>6.0000000000000001E-3</v>
      </c>
      <c r="H235" s="666">
        <f t="shared" si="2"/>
        <v>8.2000000000000006E-8</v>
      </c>
      <c r="I235" s="6"/>
      <c r="J235" s="6"/>
      <c r="K235" s="6"/>
      <c r="L235" s="6"/>
      <c r="M235" s="6"/>
    </row>
    <row r="236" spans="1:13">
      <c r="A236" s="6"/>
      <c r="B236" s="6"/>
      <c r="C236" s="861"/>
      <c r="D236" s="180" t="s">
        <v>326</v>
      </c>
      <c r="E236" s="171"/>
      <c r="F236" s="159">
        <v>8.0000000000000002E-3</v>
      </c>
      <c r="G236" s="160">
        <v>6.0000000000000001E-3</v>
      </c>
      <c r="H236" s="666">
        <f t="shared" si="2"/>
        <v>8.0000000000000005E-9</v>
      </c>
      <c r="I236" s="6"/>
      <c r="J236" s="6"/>
      <c r="K236" s="6"/>
      <c r="L236" s="6"/>
      <c r="M236" s="6"/>
    </row>
    <row r="237" spans="1:13">
      <c r="A237" s="6"/>
      <c r="B237" s="6"/>
      <c r="C237" s="862"/>
      <c r="D237" s="180" t="s">
        <v>327</v>
      </c>
      <c r="E237" s="171"/>
      <c r="F237" s="159">
        <v>0.03</v>
      </c>
      <c r="G237" s="160">
        <v>1.9E-2</v>
      </c>
      <c r="H237" s="666">
        <f t="shared" si="2"/>
        <v>2.9999999999999997E-8</v>
      </c>
      <c r="I237" s="6"/>
      <c r="J237" s="6"/>
      <c r="K237" s="6"/>
      <c r="L237" s="6"/>
      <c r="M237" s="6"/>
    </row>
    <row r="238" spans="1:13">
      <c r="A238" s="6"/>
      <c r="B238" s="6"/>
      <c r="C238" s="860" t="s">
        <v>319</v>
      </c>
      <c r="D238" s="180" t="s">
        <v>324</v>
      </c>
      <c r="E238" s="171"/>
      <c r="F238" s="159">
        <v>1.2E-2</v>
      </c>
      <c r="G238" s="160">
        <v>1.0999999999999999E-2</v>
      </c>
      <c r="H238" s="666">
        <f t="shared" si="2"/>
        <v>1.2E-8</v>
      </c>
      <c r="I238" s="6"/>
      <c r="J238" s="6"/>
      <c r="K238" s="6"/>
      <c r="L238" s="6"/>
      <c r="M238" s="6"/>
    </row>
    <row r="239" spans="1:13">
      <c r="A239" s="6"/>
      <c r="B239" s="6"/>
      <c r="C239" s="861"/>
      <c r="D239" s="180" t="s">
        <v>325</v>
      </c>
      <c r="E239" s="171"/>
      <c r="F239" s="159">
        <v>0.123</v>
      </c>
      <c r="G239" s="160">
        <v>1.0999999999999999E-2</v>
      </c>
      <c r="H239" s="666">
        <f t="shared" si="2"/>
        <v>1.23E-7</v>
      </c>
      <c r="I239" s="6"/>
      <c r="J239" s="6"/>
      <c r="K239" s="6"/>
      <c r="L239" s="6"/>
      <c r="M239" s="6"/>
    </row>
    <row r="240" spans="1:13">
      <c r="A240" s="6"/>
      <c r="B240" s="6"/>
      <c r="C240" s="861"/>
      <c r="D240" s="180" t="s">
        <v>326</v>
      </c>
      <c r="E240" s="171"/>
      <c r="F240" s="159">
        <v>1.2E-2</v>
      </c>
      <c r="G240" s="160">
        <v>1.2999999999999999E-2</v>
      </c>
      <c r="H240" s="666">
        <f t="shared" si="2"/>
        <v>1.2E-8</v>
      </c>
      <c r="I240" s="6"/>
      <c r="J240" s="6"/>
      <c r="K240" s="6"/>
      <c r="L240" s="6"/>
      <c r="M240" s="6"/>
    </row>
    <row r="241" spans="1:13">
      <c r="A241" s="6"/>
      <c r="B241" s="6"/>
      <c r="C241" s="861"/>
      <c r="D241" s="180" t="s">
        <v>328</v>
      </c>
      <c r="E241" s="171"/>
      <c r="F241" s="159">
        <v>0.123</v>
      </c>
      <c r="G241" s="160">
        <v>1.0999999999999999E-2</v>
      </c>
      <c r="H241" s="666">
        <f t="shared" si="2"/>
        <v>1.23E-7</v>
      </c>
      <c r="I241" s="6"/>
      <c r="J241" s="6"/>
      <c r="K241" s="6"/>
      <c r="L241" s="6"/>
      <c r="M241" s="6"/>
    </row>
    <row r="242" spans="1:13">
      <c r="A242" s="6"/>
      <c r="B242" s="6"/>
      <c r="C242" s="862"/>
      <c r="D242" s="180" t="s">
        <v>327</v>
      </c>
      <c r="E242" s="171"/>
      <c r="F242" s="159">
        <v>2.9000000000000001E-2</v>
      </c>
      <c r="G242" s="160">
        <v>2.1000000000000001E-2</v>
      </c>
      <c r="H242" s="666">
        <f t="shared" si="2"/>
        <v>2.9000000000000002E-8</v>
      </c>
      <c r="I242" s="6"/>
      <c r="J242" s="6"/>
      <c r="K242" s="6"/>
      <c r="L242" s="6"/>
      <c r="M242" s="6"/>
    </row>
    <row r="243" spans="1:13">
      <c r="A243" s="6"/>
      <c r="B243" s="6"/>
      <c r="C243" s="860" t="s">
        <v>329</v>
      </c>
      <c r="D243" s="180" t="s">
        <v>325</v>
      </c>
      <c r="E243" s="171"/>
      <c r="F243" s="159">
        <v>4.2</v>
      </c>
      <c r="G243" s="160">
        <v>1E-3</v>
      </c>
      <c r="H243" s="666">
        <f t="shared" si="2"/>
        <v>4.2000000000000004E-6</v>
      </c>
      <c r="I243" s="6"/>
      <c r="J243" s="6"/>
      <c r="K243" s="6"/>
      <c r="L243" s="6"/>
      <c r="M243" s="6"/>
    </row>
    <row r="244" spans="1:13">
      <c r="A244" s="6"/>
      <c r="B244" s="6"/>
      <c r="C244" s="861"/>
      <c r="D244" s="180" t="s">
        <v>326</v>
      </c>
      <c r="E244" s="171"/>
      <c r="F244" s="159">
        <v>1.4E-2</v>
      </c>
      <c r="G244" s="160">
        <v>3.4000000000000002E-2</v>
      </c>
      <c r="H244" s="666">
        <f t="shared" si="2"/>
        <v>1.4E-8</v>
      </c>
      <c r="I244" s="6"/>
      <c r="J244" s="6"/>
      <c r="K244" s="6"/>
      <c r="L244" s="6"/>
      <c r="M244" s="6"/>
    </row>
    <row r="245" spans="1:13">
      <c r="A245" s="6"/>
      <c r="B245" s="6"/>
      <c r="C245" s="861"/>
      <c r="D245" s="180" t="s">
        <v>328</v>
      </c>
      <c r="E245" s="171"/>
      <c r="F245" s="159">
        <v>4.2</v>
      </c>
      <c r="G245" s="160">
        <v>4.2999999999999997E-2</v>
      </c>
      <c r="H245" s="666">
        <f t="shared" si="2"/>
        <v>4.2000000000000004E-6</v>
      </c>
      <c r="I245" s="6"/>
      <c r="J245" s="6"/>
      <c r="K245" s="6"/>
      <c r="L245" s="6"/>
      <c r="M245" s="6"/>
    </row>
    <row r="246" spans="1:13">
      <c r="A246" s="6"/>
      <c r="B246" s="6"/>
      <c r="C246" s="862"/>
      <c r="D246" s="180" t="s">
        <v>327</v>
      </c>
      <c r="E246" s="171"/>
      <c r="F246" s="159">
        <v>8.9999999999999993E-3</v>
      </c>
      <c r="G246" s="160">
        <v>1E-3</v>
      </c>
      <c r="H246" s="666">
        <f t="shared" si="2"/>
        <v>8.9999999999999995E-9</v>
      </c>
      <c r="I246" s="6"/>
      <c r="J246" s="6"/>
      <c r="K246" s="6"/>
      <c r="L246" s="6"/>
      <c r="M246" s="6"/>
    </row>
    <row r="247" spans="1:13">
      <c r="A247" s="6"/>
      <c r="B247" s="6"/>
      <c r="C247" s="860" t="s">
        <v>330</v>
      </c>
      <c r="D247" s="180" t="s">
        <v>323</v>
      </c>
      <c r="E247" s="171"/>
      <c r="F247" s="159">
        <v>7.4999999999999997E-2</v>
      </c>
      <c r="G247" s="160">
        <v>2.8000000000000001E-2</v>
      </c>
      <c r="H247" s="666">
        <f t="shared" si="2"/>
        <v>7.4999999999999997E-8</v>
      </c>
      <c r="I247" s="6"/>
      <c r="J247" s="6"/>
      <c r="K247" s="6"/>
      <c r="L247" s="6"/>
      <c r="M247" s="6"/>
    </row>
    <row r="248" spans="1:13">
      <c r="A248" s="6"/>
      <c r="B248" s="6"/>
      <c r="C248" s="861"/>
      <c r="D248" s="180" t="s">
        <v>324</v>
      </c>
      <c r="E248" s="171"/>
      <c r="F248" s="159">
        <v>7.4999999999999997E-2</v>
      </c>
      <c r="G248" s="160">
        <v>2.8000000000000001E-2</v>
      </c>
      <c r="H248" s="666">
        <f t="shared" si="2"/>
        <v>7.4999999999999997E-8</v>
      </c>
      <c r="I248" s="6"/>
      <c r="J248" s="6"/>
      <c r="K248" s="6"/>
      <c r="L248" s="6"/>
      <c r="M248" s="6"/>
    </row>
    <row r="249" spans="1:13">
      <c r="A249" s="6"/>
      <c r="B249" s="6"/>
      <c r="C249" s="861"/>
      <c r="D249" s="180" t="s">
        <v>325</v>
      </c>
      <c r="E249" s="171"/>
      <c r="F249" s="159">
        <v>3.7</v>
      </c>
      <c r="G249" s="160">
        <v>1E-3</v>
      </c>
      <c r="H249" s="666">
        <f t="shared" si="2"/>
        <v>3.7000000000000002E-6</v>
      </c>
      <c r="I249" s="6"/>
      <c r="J249" s="6"/>
      <c r="K249" s="6"/>
      <c r="L249" s="6"/>
      <c r="M249" s="6"/>
    </row>
    <row r="250" spans="1:13">
      <c r="A250" s="6"/>
      <c r="B250" s="6"/>
      <c r="C250" s="861"/>
      <c r="D250" s="180" t="s">
        <v>326</v>
      </c>
      <c r="E250" s="171"/>
      <c r="F250" s="159">
        <v>1.2999999999999999E-2</v>
      </c>
      <c r="G250" s="160">
        <v>2.5999999999999999E-2</v>
      </c>
      <c r="H250" s="666">
        <f t="shared" si="2"/>
        <v>1.2999999999999999E-8</v>
      </c>
      <c r="I250" s="6"/>
      <c r="J250" s="6"/>
      <c r="K250" s="6"/>
      <c r="L250" s="6"/>
      <c r="M250" s="6"/>
    </row>
    <row r="251" spans="1:13">
      <c r="A251" s="8"/>
      <c r="B251" s="8"/>
      <c r="C251" s="861"/>
      <c r="D251" s="180" t="s">
        <v>328</v>
      </c>
      <c r="E251" s="171"/>
      <c r="F251" s="159">
        <v>3.7</v>
      </c>
      <c r="G251" s="160">
        <v>1E-3</v>
      </c>
      <c r="H251" s="666">
        <f t="shared" si="2"/>
        <v>3.7000000000000002E-6</v>
      </c>
      <c r="I251" s="8"/>
      <c r="J251" s="8"/>
      <c r="K251" s="8"/>
      <c r="L251" s="8"/>
      <c r="M251" s="8"/>
    </row>
    <row r="252" spans="1:13">
      <c r="A252" s="8"/>
      <c r="B252" s="8"/>
      <c r="C252" s="862"/>
      <c r="D252" s="180" t="s">
        <v>327</v>
      </c>
      <c r="E252" s="171"/>
      <c r="F252" s="159">
        <v>8.9999999999999993E-3</v>
      </c>
      <c r="G252" s="160">
        <v>4.2999999999999997E-2</v>
      </c>
      <c r="H252" s="666">
        <f t="shared" si="2"/>
        <v>8.9999999999999995E-9</v>
      </c>
      <c r="I252" s="8"/>
      <c r="J252" s="8"/>
      <c r="K252" s="8"/>
      <c r="L252" s="8"/>
      <c r="M252" s="8"/>
    </row>
    <row r="253" spans="1:13">
      <c r="A253" s="8"/>
      <c r="B253" s="8"/>
      <c r="C253" s="860" t="s">
        <v>331</v>
      </c>
      <c r="D253" s="180" t="s">
        <v>323</v>
      </c>
      <c r="E253" s="171"/>
      <c r="F253" s="159">
        <v>2.1999999999999999E-2</v>
      </c>
      <c r="G253" s="160">
        <v>3.2000000000000001E-2</v>
      </c>
      <c r="H253" s="666">
        <f t="shared" si="2"/>
        <v>2.1999999999999998E-8</v>
      </c>
      <c r="I253" s="8"/>
      <c r="J253" s="8"/>
      <c r="K253" s="8"/>
      <c r="L253" s="8"/>
      <c r="M253" s="8"/>
    </row>
    <row r="254" spans="1:13">
      <c r="A254" s="8"/>
      <c r="B254" s="8"/>
      <c r="C254" s="861"/>
      <c r="D254" s="334" t="s">
        <v>324</v>
      </c>
      <c r="E254" s="171"/>
      <c r="F254" s="159">
        <v>2.1999999999999999E-2</v>
      </c>
      <c r="G254" s="160">
        <v>3.2000000000000001E-2</v>
      </c>
      <c r="H254" s="666">
        <f t="shared" si="2"/>
        <v>2.1999999999999998E-8</v>
      </c>
      <c r="I254" s="8"/>
      <c r="J254" s="8"/>
      <c r="K254" s="8"/>
      <c r="L254" s="8"/>
      <c r="M254" s="8"/>
    </row>
    <row r="255" spans="1:13">
      <c r="A255" s="8"/>
      <c r="B255" s="8"/>
      <c r="C255" s="861"/>
      <c r="D255" s="334" t="s">
        <v>325</v>
      </c>
      <c r="E255" s="171"/>
      <c r="F255" s="159">
        <v>10</v>
      </c>
      <c r="G255" s="160">
        <v>1E-3</v>
      </c>
      <c r="H255" s="666">
        <f t="shared" si="2"/>
        <v>1.0000000000000001E-5</v>
      </c>
      <c r="I255" s="8"/>
      <c r="J255" s="8"/>
      <c r="K255" s="8"/>
      <c r="L255" s="8"/>
      <c r="M255" s="8"/>
    </row>
    <row r="256" spans="1:13">
      <c r="A256" s="8"/>
      <c r="B256" s="8"/>
      <c r="C256" s="861"/>
      <c r="D256" s="334" t="s">
        <v>326</v>
      </c>
      <c r="E256" s="171"/>
      <c r="F256" s="159">
        <v>3.4000000000000002E-2</v>
      </c>
      <c r="G256" s="160">
        <v>1.7000000000000001E-2</v>
      </c>
      <c r="H256" s="666">
        <f t="shared" si="2"/>
        <v>3.4E-8</v>
      </c>
      <c r="I256" s="8"/>
      <c r="J256" s="8"/>
      <c r="K256" s="8"/>
      <c r="L256" s="8"/>
      <c r="M256" s="8"/>
    </row>
    <row r="257" spans="1:13">
      <c r="A257" s="8"/>
      <c r="B257" s="8"/>
      <c r="C257" s="861"/>
      <c r="D257" s="334" t="s">
        <v>328</v>
      </c>
      <c r="E257" s="171"/>
      <c r="F257" s="159">
        <v>10</v>
      </c>
      <c r="G257" s="160">
        <v>1E-3</v>
      </c>
      <c r="H257" s="666">
        <f t="shared" si="2"/>
        <v>1.0000000000000001E-5</v>
      </c>
      <c r="I257" s="8"/>
      <c r="J257" s="8"/>
      <c r="K257" s="8"/>
      <c r="L257" s="8"/>
      <c r="M257" s="8"/>
    </row>
    <row r="258" spans="1:13" ht="16" thickBot="1">
      <c r="A258" s="8"/>
      <c r="B258" s="8"/>
      <c r="C258" s="864"/>
      <c r="D258" s="335" t="s">
        <v>327</v>
      </c>
      <c r="E258" s="174"/>
      <c r="F258" s="336">
        <v>8.9999999999999993E-3</v>
      </c>
      <c r="G258" s="337">
        <v>4.2999999999999997E-2</v>
      </c>
      <c r="H258" s="666">
        <f t="shared" si="2"/>
        <v>8.9999999999999995E-9</v>
      </c>
      <c r="I258" s="8"/>
      <c r="J258" s="8"/>
      <c r="K258" s="8"/>
      <c r="L258" s="8"/>
      <c r="M258" s="8"/>
    </row>
    <row r="259" spans="1:13">
      <c r="A259" s="8"/>
      <c r="B259" s="8"/>
      <c r="C259" s="96" t="s">
        <v>332</v>
      </c>
      <c r="D259" s="8"/>
      <c r="E259" s="8"/>
      <c r="F259" s="8"/>
      <c r="G259" s="8"/>
      <c r="H259" s="8"/>
      <c r="I259" s="8"/>
      <c r="J259" s="8"/>
      <c r="K259" s="8"/>
      <c r="L259" s="8"/>
      <c r="M259" s="8"/>
    </row>
    <row r="260" spans="1:13">
      <c r="A260" s="8"/>
      <c r="B260" s="8"/>
      <c r="C260" s="8"/>
      <c r="D260" s="8"/>
      <c r="E260" s="8"/>
      <c r="F260" s="8"/>
      <c r="G260" s="8"/>
      <c r="H260" s="8"/>
      <c r="I260" s="8"/>
      <c r="J260" s="8"/>
      <c r="K260" s="8"/>
      <c r="L260" s="8"/>
      <c r="M260" s="8"/>
    </row>
    <row r="261" spans="1:13" ht="18">
      <c r="A261" s="8"/>
      <c r="B261" s="125" t="s">
        <v>333</v>
      </c>
      <c r="C261" s="126" t="s">
        <v>334</v>
      </c>
      <c r="D261" s="178"/>
      <c r="E261" s="178"/>
      <c r="F261" s="178"/>
      <c r="G261" s="128"/>
      <c r="H261" s="128"/>
      <c r="I261" s="128"/>
      <c r="J261" s="128"/>
      <c r="K261" s="128"/>
      <c r="L261" s="129"/>
      <c r="M261" s="6"/>
    </row>
    <row r="262" spans="1:13" ht="16" thickBot="1">
      <c r="A262" s="6"/>
      <c r="B262" s="6"/>
      <c r="C262" s="104"/>
      <c r="D262" s="6"/>
      <c r="E262" s="6"/>
      <c r="F262" s="6"/>
      <c r="G262" s="6"/>
      <c r="H262" s="6"/>
      <c r="I262" s="6"/>
      <c r="J262" s="6"/>
      <c r="K262" s="6"/>
      <c r="L262" s="6"/>
      <c r="M262" s="6"/>
    </row>
    <row r="263" spans="1:13" ht="31" thickBot="1">
      <c r="A263" s="6"/>
      <c r="B263" s="6"/>
      <c r="C263" s="179" t="s">
        <v>82</v>
      </c>
      <c r="D263" s="132" t="s">
        <v>178</v>
      </c>
      <c r="E263" s="132" t="s">
        <v>335</v>
      </c>
      <c r="F263" s="133" t="s">
        <v>336</v>
      </c>
      <c r="G263" s="98"/>
      <c r="H263" s="6"/>
      <c r="I263" s="6"/>
      <c r="J263" s="6"/>
      <c r="K263" s="6"/>
      <c r="L263" s="6"/>
      <c r="M263" s="6"/>
    </row>
    <row r="264" spans="1:13">
      <c r="A264" s="6"/>
      <c r="B264" s="6"/>
      <c r="C264" s="863" t="s">
        <v>337</v>
      </c>
      <c r="D264" s="180" t="s">
        <v>281</v>
      </c>
      <c r="E264" s="183">
        <v>0.55000000000000004</v>
      </c>
      <c r="F264" s="184">
        <v>0.55000000000000004</v>
      </c>
      <c r="G264" s="338"/>
      <c r="H264" s="338"/>
      <c r="I264" s="6"/>
      <c r="J264" s="6"/>
      <c r="K264" s="6"/>
      <c r="L264" s="6"/>
      <c r="M264" s="6"/>
    </row>
    <row r="265" spans="1:13">
      <c r="A265" s="6"/>
      <c r="B265" s="6"/>
      <c r="C265" s="861"/>
      <c r="D265" s="180" t="s">
        <v>338</v>
      </c>
      <c r="E265" s="183">
        <v>9.5399999999999991</v>
      </c>
      <c r="F265" s="184">
        <v>0.06</v>
      </c>
      <c r="G265" s="338"/>
      <c r="H265" s="338"/>
      <c r="I265" s="6"/>
      <c r="J265" s="6"/>
      <c r="K265" s="6"/>
      <c r="L265" s="6"/>
      <c r="M265" s="6"/>
    </row>
    <row r="266" spans="1:13">
      <c r="A266" s="6"/>
      <c r="B266" s="6"/>
      <c r="C266" s="861"/>
      <c r="D266" s="180" t="s">
        <v>339</v>
      </c>
      <c r="E266" s="183">
        <v>4.88</v>
      </c>
      <c r="F266" s="184">
        <v>0.23</v>
      </c>
      <c r="G266" s="338"/>
      <c r="H266" s="338"/>
      <c r="I266" s="6"/>
      <c r="J266" s="6"/>
      <c r="K266" s="6"/>
      <c r="L266" s="6"/>
      <c r="M266" s="6"/>
    </row>
    <row r="267" spans="1:13">
      <c r="A267" s="6"/>
      <c r="B267" s="6"/>
      <c r="C267" s="862"/>
      <c r="D267" s="180" t="s">
        <v>314</v>
      </c>
      <c r="E267" s="183">
        <v>0.31</v>
      </c>
      <c r="F267" s="184">
        <v>0.5</v>
      </c>
      <c r="G267" s="338"/>
      <c r="H267" s="338"/>
      <c r="I267" s="6"/>
      <c r="J267" s="6"/>
      <c r="K267" s="6"/>
      <c r="L267" s="6"/>
      <c r="M267" s="6"/>
    </row>
    <row r="268" spans="1:13">
      <c r="A268" s="6"/>
      <c r="B268" s="6"/>
      <c r="C268" s="39" t="s">
        <v>340</v>
      </c>
      <c r="D268" s="180" t="s">
        <v>314</v>
      </c>
      <c r="E268" s="183">
        <v>0.8</v>
      </c>
      <c r="F268" s="184">
        <v>0.26</v>
      </c>
      <c r="G268" s="338"/>
      <c r="H268" s="338"/>
      <c r="I268" s="6"/>
      <c r="J268" s="6"/>
      <c r="K268" s="6"/>
      <c r="L268" s="6"/>
      <c r="M268" s="6"/>
    </row>
    <row r="269" spans="1:13">
      <c r="A269" s="6"/>
      <c r="B269" s="6"/>
      <c r="C269" s="860" t="s">
        <v>341</v>
      </c>
      <c r="D269" s="180" t="s">
        <v>342</v>
      </c>
      <c r="E269" s="185" t="s">
        <v>343</v>
      </c>
      <c r="F269" s="184">
        <v>0.3</v>
      </c>
      <c r="G269" s="338"/>
      <c r="H269" s="338"/>
      <c r="I269" s="6"/>
      <c r="J269" s="6"/>
      <c r="K269" s="6"/>
      <c r="L269" s="6"/>
      <c r="M269" s="6"/>
    </row>
    <row r="270" spans="1:13">
      <c r="A270" s="6"/>
      <c r="B270" s="6"/>
      <c r="C270" s="862"/>
      <c r="D270" s="180" t="s">
        <v>228</v>
      </c>
      <c r="E270" s="183">
        <v>7.06</v>
      </c>
      <c r="F270" s="184">
        <v>0.11</v>
      </c>
      <c r="G270" s="338"/>
      <c r="H270" s="338"/>
      <c r="I270" s="6"/>
      <c r="J270" s="6"/>
      <c r="K270" s="6"/>
      <c r="L270" s="6"/>
      <c r="M270" s="6"/>
    </row>
    <row r="271" spans="1:13">
      <c r="A271" s="6"/>
      <c r="B271" s="6"/>
      <c r="C271" s="860" t="s">
        <v>344</v>
      </c>
      <c r="D271" s="180" t="s">
        <v>338</v>
      </c>
      <c r="E271" s="183">
        <v>12.96</v>
      </c>
      <c r="F271" s="184">
        <v>0.06</v>
      </c>
      <c r="G271" s="338"/>
      <c r="H271" s="338"/>
      <c r="I271" s="6"/>
      <c r="J271" s="6"/>
      <c r="K271" s="6"/>
      <c r="L271" s="6"/>
      <c r="M271" s="6"/>
    </row>
    <row r="272" spans="1:13">
      <c r="A272" s="6"/>
      <c r="B272" s="6"/>
      <c r="C272" s="861"/>
      <c r="D272" s="180" t="s">
        <v>339</v>
      </c>
      <c r="E272" s="183">
        <v>7.24</v>
      </c>
      <c r="F272" s="184">
        <v>0.21</v>
      </c>
      <c r="G272" s="338"/>
      <c r="H272" s="338"/>
      <c r="I272" s="6"/>
      <c r="J272" s="6"/>
      <c r="K272" s="6"/>
      <c r="L272" s="6"/>
      <c r="M272" s="6"/>
    </row>
    <row r="273" spans="1:13">
      <c r="A273" s="6"/>
      <c r="B273" s="6"/>
      <c r="C273" s="861"/>
      <c r="D273" s="180" t="s">
        <v>314</v>
      </c>
      <c r="E273" s="183">
        <v>0.28000000000000003</v>
      </c>
      <c r="F273" s="184">
        <v>0.49</v>
      </c>
      <c r="G273" s="338"/>
      <c r="H273" s="338"/>
      <c r="I273" s="6"/>
      <c r="J273" s="6"/>
      <c r="K273" s="6"/>
      <c r="L273" s="6"/>
      <c r="M273" s="6"/>
    </row>
    <row r="274" spans="1:13">
      <c r="A274" s="6"/>
      <c r="B274" s="6"/>
      <c r="C274" s="862"/>
      <c r="D274" s="180" t="s">
        <v>326</v>
      </c>
      <c r="E274" s="183">
        <v>2.19</v>
      </c>
      <c r="F274" s="184">
        <v>0.39</v>
      </c>
      <c r="G274" s="338"/>
      <c r="H274" s="338"/>
      <c r="I274" s="6"/>
      <c r="J274" s="6"/>
      <c r="K274" s="6"/>
      <c r="L274" s="6"/>
      <c r="M274" s="6"/>
    </row>
    <row r="275" spans="1:13">
      <c r="A275" s="6"/>
      <c r="B275" s="6"/>
      <c r="C275" s="860" t="s">
        <v>345</v>
      </c>
      <c r="D275" s="180" t="s">
        <v>346</v>
      </c>
      <c r="E275" s="183">
        <v>7.24</v>
      </c>
      <c r="F275" s="184">
        <v>0.21</v>
      </c>
      <c r="G275" s="338"/>
      <c r="H275" s="338"/>
      <c r="I275" s="6"/>
      <c r="J275" s="6"/>
      <c r="K275" s="6"/>
      <c r="L275" s="6"/>
      <c r="M275" s="6"/>
    </row>
    <row r="276" spans="1:13">
      <c r="A276" s="6"/>
      <c r="B276" s="6"/>
      <c r="C276" s="862"/>
      <c r="D276" s="180" t="s">
        <v>314</v>
      </c>
      <c r="E276" s="183">
        <v>0.13</v>
      </c>
      <c r="F276" s="184">
        <v>0.49</v>
      </c>
      <c r="G276" s="338"/>
      <c r="H276" s="338"/>
      <c r="I276" s="6"/>
      <c r="J276" s="6"/>
      <c r="K276" s="6"/>
      <c r="L276" s="6"/>
      <c r="M276" s="6"/>
    </row>
    <row r="277" spans="1:13">
      <c r="A277" s="6"/>
      <c r="B277" s="6"/>
      <c r="C277" s="860" t="s">
        <v>347</v>
      </c>
      <c r="D277" s="180" t="s">
        <v>338</v>
      </c>
      <c r="E277" s="183">
        <v>12.42</v>
      </c>
      <c r="F277" s="184">
        <v>7.0000000000000007E-2</v>
      </c>
      <c r="G277" s="338"/>
      <c r="H277" s="338"/>
      <c r="I277" s="6"/>
      <c r="J277" s="6"/>
      <c r="K277" s="6"/>
      <c r="L277" s="6"/>
      <c r="M277" s="6"/>
    </row>
    <row r="278" spans="1:13">
      <c r="A278" s="6"/>
      <c r="B278" s="6"/>
      <c r="C278" s="861"/>
      <c r="D278" s="180" t="s">
        <v>339</v>
      </c>
      <c r="E278" s="183">
        <v>5.58</v>
      </c>
      <c r="F278" s="184">
        <v>0.2</v>
      </c>
      <c r="G278" s="338"/>
      <c r="H278" s="338"/>
      <c r="I278" s="6"/>
      <c r="J278" s="6"/>
      <c r="K278" s="6"/>
      <c r="L278" s="6"/>
      <c r="M278" s="6"/>
    </row>
    <row r="279" spans="1:13">
      <c r="A279" s="6"/>
      <c r="B279" s="6"/>
      <c r="C279" s="861"/>
      <c r="D279" s="180" t="s">
        <v>314</v>
      </c>
      <c r="E279" s="183">
        <v>0.2</v>
      </c>
      <c r="F279" s="184">
        <v>0.47</v>
      </c>
      <c r="G279" s="338"/>
      <c r="H279" s="338"/>
      <c r="I279" s="6"/>
      <c r="J279" s="6"/>
      <c r="K279" s="6"/>
      <c r="L279" s="6"/>
      <c r="M279" s="6"/>
    </row>
    <row r="280" spans="1:13">
      <c r="A280" s="6"/>
      <c r="B280" s="6"/>
      <c r="C280" s="862"/>
      <c r="D280" s="339" t="s">
        <v>326</v>
      </c>
      <c r="E280" s="183">
        <v>1.05</v>
      </c>
      <c r="F280" s="184">
        <v>0.41</v>
      </c>
      <c r="G280" s="338"/>
      <c r="H280" s="338"/>
      <c r="I280" s="6"/>
      <c r="J280" s="6"/>
      <c r="K280" s="6"/>
      <c r="L280" s="6"/>
      <c r="M280" s="6"/>
    </row>
    <row r="281" spans="1:13">
      <c r="A281" s="6"/>
      <c r="B281" s="6"/>
      <c r="C281" s="860" t="s">
        <v>348</v>
      </c>
      <c r="D281" s="180" t="s">
        <v>346</v>
      </c>
      <c r="E281" s="183">
        <v>5.58</v>
      </c>
      <c r="F281" s="184">
        <v>0.2</v>
      </c>
      <c r="G281" s="338"/>
      <c r="H281" s="338"/>
      <c r="I281" s="6"/>
      <c r="J281" s="6"/>
      <c r="K281" s="6"/>
      <c r="L281" s="6"/>
      <c r="M281" s="6"/>
    </row>
    <row r="282" spans="1:13">
      <c r="A282" s="6"/>
      <c r="B282" s="6"/>
      <c r="C282" s="862"/>
      <c r="D282" s="180" t="s">
        <v>314</v>
      </c>
      <c r="E282" s="183">
        <v>0.13</v>
      </c>
      <c r="F282" s="184">
        <v>0.49</v>
      </c>
      <c r="G282" s="338"/>
      <c r="H282" s="338"/>
      <c r="I282" s="6"/>
      <c r="J282" s="6"/>
      <c r="K282" s="6"/>
      <c r="L282" s="6"/>
      <c r="M282" s="6"/>
    </row>
    <row r="283" spans="1:13">
      <c r="A283" s="6"/>
      <c r="B283" s="6"/>
      <c r="C283" s="860" t="s">
        <v>349</v>
      </c>
      <c r="D283" s="180" t="s">
        <v>338</v>
      </c>
      <c r="E283" s="183">
        <v>15.57</v>
      </c>
      <c r="F283" s="184">
        <v>0.06</v>
      </c>
      <c r="G283" s="338"/>
      <c r="H283" s="338"/>
      <c r="I283" s="6"/>
      <c r="J283" s="6"/>
      <c r="K283" s="6"/>
      <c r="L283" s="6"/>
      <c r="M283" s="6"/>
    </row>
    <row r="284" spans="1:13">
      <c r="A284" s="6"/>
      <c r="B284" s="6"/>
      <c r="C284" s="861"/>
      <c r="D284" s="180" t="s">
        <v>339</v>
      </c>
      <c r="E284" s="183">
        <v>5.84</v>
      </c>
      <c r="F284" s="184">
        <v>0.18</v>
      </c>
      <c r="G284" s="338"/>
      <c r="H284" s="338"/>
      <c r="I284" s="6"/>
      <c r="J284" s="6"/>
      <c r="K284" s="6"/>
      <c r="L284" s="6"/>
      <c r="M284" s="6"/>
    </row>
    <row r="285" spans="1:13">
      <c r="A285" s="6"/>
      <c r="B285" s="6"/>
      <c r="C285" s="861"/>
      <c r="D285" s="180" t="s">
        <v>314</v>
      </c>
      <c r="E285" s="183">
        <v>0.33</v>
      </c>
      <c r="F285" s="184">
        <v>0.47</v>
      </c>
      <c r="G285" s="338"/>
      <c r="H285" s="338"/>
      <c r="I285" s="6"/>
      <c r="J285" s="6"/>
      <c r="K285" s="6"/>
      <c r="L285" s="6"/>
      <c r="M285" s="6"/>
    </row>
    <row r="286" spans="1:13">
      <c r="A286" s="6"/>
      <c r="B286" s="6"/>
      <c r="C286" s="862"/>
      <c r="D286" s="340" t="s">
        <v>326</v>
      </c>
      <c r="E286" s="183">
        <v>0.35</v>
      </c>
      <c r="F286" s="184">
        <v>0.41</v>
      </c>
      <c r="G286" s="338"/>
      <c r="H286" s="338"/>
      <c r="I286" s="6"/>
      <c r="J286" s="6"/>
      <c r="K286" s="6"/>
      <c r="L286" s="6"/>
      <c r="M286" s="6"/>
    </row>
    <row r="287" spans="1:13">
      <c r="A287" s="6"/>
      <c r="B287" s="6"/>
      <c r="C287" s="860" t="s">
        <v>350</v>
      </c>
      <c r="D287" s="180" t="s">
        <v>346</v>
      </c>
      <c r="E287" s="183">
        <v>2.58</v>
      </c>
      <c r="F287" s="184">
        <v>0.25</v>
      </c>
      <c r="G287" s="338"/>
      <c r="H287" s="338"/>
      <c r="I287" s="6"/>
      <c r="J287" s="6"/>
      <c r="K287" s="6"/>
      <c r="L287" s="6"/>
      <c r="M287" s="6"/>
    </row>
    <row r="288" spans="1:13">
      <c r="A288" s="6"/>
      <c r="B288" s="6"/>
      <c r="C288" s="861"/>
      <c r="D288" s="180" t="s">
        <v>314</v>
      </c>
      <c r="E288" s="183">
        <v>0.17</v>
      </c>
      <c r="F288" s="184">
        <v>0.49</v>
      </c>
      <c r="G288" s="338"/>
      <c r="H288" s="338"/>
      <c r="I288" s="6"/>
      <c r="J288" s="6"/>
      <c r="K288" s="6"/>
      <c r="L288" s="6"/>
      <c r="M288" s="6"/>
    </row>
    <row r="289" spans="1:13">
      <c r="A289" s="6"/>
      <c r="B289" s="6"/>
      <c r="C289" s="862"/>
      <c r="D289" s="180" t="s">
        <v>326</v>
      </c>
      <c r="E289" s="183">
        <v>0.33</v>
      </c>
      <c r="F289" s="184">
        <v>0.41</v>
      </c>
      <c r="G289" s="338"/>
      <c r="H289" s="338"/>
      <c r="I289" s="6"/>
      <c r="J289" s="6"/>
      <c r="K289" s="6"/>
      <c r="L289" s="6"/>
      <c r="M289" s="6"/>
    </row>
    <row r="290" spans="1:13">
      <c r="A290" s="6"/>
      <c r="B290" s="6"/>
      <c r="C290" s="860" t="s">
        <v>351</v>
      </c>
      <c r="D290" s="180" t="s">
        <v>338</v>
      </c>
      <c r="E290" s="183">
        <v>15.14</v>
      </c>
      <c r="F290" s="184">
        <v>0.06</v>
      </c>
      <c r="G290" s="338"/>
      <c r="H290" s="338"/>
      <c r="I290" s="6"/>
      <c r="J290" s="6"/>
      <c r="K290" s="6"/>
      <c r="L290" s="6"/>
      <c r="M290" s="6"/>
    </row>
    <row r="291" spans="1:13">
      <c r="A291" s="6"/>
      <c r="B291" s="6"/>
      <c r="C291" s="861"/>
      <c r="D291" s="180" t="s">
        <v>339</v>
      </c>
      <c r="E291" s="183">
        <v>5.48</v>
      </c>
      <c r="F291" s="184">
        <v>0.2</v>
      </c>
      <c r="G291" s="338"/>
      <c r="H291" s="338"/>
      <c r="I291" s="6"/>
      <c r="J291" s="6"/>
      <c r="K291" s="6"/>
      <c r="L291" s="6"/>
      <c r="M291" s="6"/>
    </row>
    <row r="292" spans="1:13">
      <c r="A292" s="6"/>
      <c r="B292" s="6"/>
      <c r="C292" s="861"/>
      <c r="D292" s="180" t="s">
        <v>314</v>
      </c>
      <c r="E292" s="183">
        <v>0.23</v>
      </c>
      <c r="F292" s="184">
        <v>0.47</v>
      </c>
      <c r="G292" s="338"/>
      <c r="H292" s="338"/>
      <c r="I292" s="6"/>
      <c r="J292" s="6"/>
      <c r="K292" s="6"/>
      <c r="L292" s="6"/>
      <c r="M292" s="6"/>
    </row>
    <row r="293" spans="1:13">
      <c r="A293" s="6"/>
      <c r="B293" s="6"/>
      <c r="C293" s="862"/>
      <c r="D293" s="180" t="s">
        <v>326</v>
      </c>
      <c r="E293" s="183">
        <v>0.44</v>
      </c>
      <c r="F293" s="184">
        <v>0.41</v>
      </c>
      <c r="G293" s="338"/>
      <c r="H293" s="338"/>
      <c r="I293" s="6"/>
      <c r="J293" s="6"/>
      <c r="K293" s="6"/>
      <c r="L293" s="6"/>
      <c r="M293" s="6"/>
    </row>
    <row r="294" spans="1:13">
      <c r="A294" s="6"/>
      <c r="B294" s="6"/>
      <c r="C294" s="860" t="s">
        <v>352</v>
      </c>
      <c r="D294" s="180" t="s">
        <v>338</v>
      </c>
      <c r="E294" s="183">
        <v>12.03</v>
      </c>
      <c r="F294" s="184">
        <v>0.08</v>
      </c>
      <c r="G294" s="338"/>
      <c r="H294" s="338"/>
      <c r="I294" s="6"/>
      <c r="J294" s="6"/>
      <c r="K294" s="6"/>
      <c r="L294" s="6"/>
      <c r="M294" s="6"/>
    </row>
    <row r="295" spans="1:13">
      <c r="A295" s="6"/>
      <c r="B295" s="6"/>
      <c r="C295" s="861"/>
      <c r="D295" s="180" t="s">
        <v>339</v>
      </c>
      <c r="E295" s="183">
        <v>6.71</v>
      </c>
      <c r="F295" s="184">
        <v>0.18</v>
      </c>
      <c r="G295" s="338"/>
      <c r="H295" s="338"/>
      <c r="I295" s="6"/>
      <c r="J295" s="6"/>
      <c r="K295" s="6"/>
      <c r="L295" s="6"/>
      <c r="M295" s="6"/>
    </row>
    <row r="296" spans="1:13">
      <c r="A296" s="6"/>
      <c r="B296" s="6"/>
      <c r="C296" s="862"/>
      <c r="D296" s="180" t="s">
        <v>314</v>
      </c>
      <c r="E296" s="183">
        <v>0.1</v>
      </c>
      <c r="F296" s="184">
        <v>0.49</v>
      </c>
      <c r="G296" s="338"/>
      <c r="H296" s="338"/>
      <c r="I296" s="6"/>
      <c r="J296" s="6"/>
      <c r="K296" s="6"/>
      <c r="L296" s="6"/>
      <c r="M296" s="6"/>
    </row>
    <row r="297" spans="1:13">
      <c r="A297" s="6"/>
      <c r="B297" s="6"/>
      <c r="C297" s="860" t="s">
        <v>353</v>
      </c>
      <c r="D297" s="180" t="s">
        <v>346</v>
      </c>
      <c r="E297" s="183">
        <v>5.78</v>
      </c>
      <c r="F297" s="184">
        <v>0.19</v>
      </c>
      <c r="G297" s="338"/>
      <c r="H297" s="338"/>
      <c r="I297" s="6"/>
      <c r="J297" s="6"/>
      <c r="K297" s="6"/>
      <c r="L297" s="6"/>
      <c r="M297" s="6"/>
    </row>
    <row r="298" spans="1:13">
      <c r="A298" s="6"/>
      <c r="B298" s="6"/>
      <c r="C298" s="861"/>
      <c r="D298" s="180" t="s">
        <v>314</v>
      </c>
      <c r="E298" s="183">
        <v>0.44</v>
      </c>
      <c r="F298" s="184">
        <v>0.42</v>
      </c>
      <c r="G298" s="338"/>
      <c r="H298" s="338"/>
      <c r="I298" s="6"/>
      <c r="J298" s="6"/>
      <c r="K298" s="6"/>
      <c r="L298" s="6"/>
      <c r="M298" s="6"/>
    </row>
    <row r="299" spans="1:13">
      <c r="A299" s="6"/>
      <c r="B299" s="6"/>
      <c r="C299" s="862"/>
      <c r="D299" s="180" t="s">
        <v>326</v>
      </c>
      <c r="E299" s="183">
        <v>1.2</v>
      </c>
      <c r="F299" s="184">
        <v>0.41</v>
      </c>
      <c r="G299" s="338"/>
      <c r="H299" s="338"/>
      <c r="I299" s="6"/>
      <c r="J299" s="6"/>
      <c r="K299" s="6"/>
      <c r="L299" s="6"/>
      <c r="M299" s="6"/>
    </row>
    <row r="300" spans="1:13">
      <c r="A300" s="6"/>
      <c r="B300" s="6"/>
      <c r="C300" s="860" t="s">
        <v>354</v>
      </c>
      <c r="D300" s="180" t="s">
        <v>338</v>
      </c>
      <c r="E300" s="183">
        <v>7.81</v>
      </c>
      <c r="F300" s="184">
        <v>0.03</v>
      </c>
      <c r="G300" s="338"/>
      <c r="H300" s="338"/>
      <c r="I300" s="6"/>
      <c r="J300" s="6"/>
      <c r="K300" s="6"/>
      <c r="L300" s="6"/>
      <c r="M300" s="6"/>
    </row>
    <row r="301" spans="1:13">
      <c r="A301" s="6"/>
      <c r="B301" s="6"/>
      <c r="C301" s="861"/>
      <c r="D301" s="180" t="s">
        <v>339</v>
      </c>
      <c r="E301" s="183">
        <v>8.4499999999999993</v>
      </c>
      <c r="F301" s="184">
        <v>0.19</v>
      </c>
      <c r="G301" s="338"/>
      <c r="H301" s="338"/>
      <c r="I301" s="6"/>
      <c r="J301" s="6"/>
      <c r="K301" s="6"/>
      <c r="L301" s="6"/>
      <c r="M301" s="6"/>
    </row>
    <row r="302" spans="1:13">
      <c r="A302" s="6"/>
      <c r="B302" s="6"/>
      <c r="C302" s="861"/>
      <c r="D302" s="180" t="s">
        <v>314</v>
      </c>
      <c r="E302" s="183">
        <v>0.41</v>
      </c>
      <c r="F302" s="184">
        <v>0.41</v>
      </c>
      <c r="G302" s="338"/>
      <c r="H302" s="338"/>
      <c r="I302" s="6"/>
      <c r="J302" s="6"/>
      <c r="K302" s="6"/>
      <c r="L302" s="6"/>
      <c r="M302" s="6"/>
    </row>
    <row r="303" spans="1:13" ht="16" thickBot="1">
      <c r="A303" s="6"/>
      <c r="B303" s="6"/>
      <c r="C303" s="864"/>
      <c r="D303" s="341" t="s">
        <v>326</v>
      </c>
      <c r="E303" s="342">
        <v>2.98</v>
      </c>
      <c r="F303" s="343">
        <v>0.38</v>
      </c>
      <c r="G303" s="338"/>
      <c r="H303" s="338"/>
      <c r="I303" s="6"/>
      <c r="J303" s="6"/>
      <c r="K303" s="6"/>
      <c r="L303" s="6"/>
      <c r="M303" s="6"/>
    </row>
    <row r="304" spans="1:13">
      <c r="A304" s="6"/>
      <c r="B304" s="6"/>
      <c r="C304" s="96" t="s">
        <v>355</v>
      </c>
      <c r="D304" s="20"/>
      <c r="E304" s="20"/>
      <c r="F304" s="20"/>
      <c r="G304" s="20"/>
      <c r="H304" s="20"/>
      <c r="I304" s="6"/>
      <c r="J304" s="6"/>
      <c r="K304" s="6"/>
      <c r="L304" s="6"/>
      <c r="M304" s="6"/>
    </row>
    <row r="305" spans="1:13">
      <c r="A305" s="8"/>
      <c r="B305" s="8"/>
      <c r="C305" s="873" t="s">
        <v>356</v>
      </c>
      <c r="D305" s="873"/>
      <c r="E305" s="873"/>
      <c r="F305" s="873"/>
      <c r="G305" s="873"/>
      <c r="H305" s="873"/>
      <c r="I305" s="873"/>
      <c r="J305" s="873"/>
      <c r="K305" s="873"/>
      <c r="L305" s="873"/>
      <c r="M305" s="8"/>
    </row>
    <row r="306" spans="1:13">
      <c r="A306" s="6"/>
      <c r="B306" s="6"/>
      <c r="C306" s="20"/>
      <c r="D306" s="20"/>
      <c r="E306" s="20"/>
      <c r="F306" s="20"/>
      <c r="G306" s="20"/>
      <c r="H306" s="20"/>
      <c r="I306" s="6"/>
      <c r="J306" s="6"/>
      <c r="K306" s="6"/>
      <c r="L306" s="6"/>
      <c r="M306" s="6"/>
    </row>
    <row r="307" spans="1:13" ht="16">
      <c r="A307" s="21"/>
      <c r="B307" s="22" t="s">
        <v>357</v>
      </c>
      <c r="C307" s="23" t="s">
        <v>358</v>
      </c>
      <c r="D307" s="24"/>
      <c r="E307" s="24"/>
      <c r="F307" s="25"/>
      <c r="G307" s="128"/>
      <c r="H307" s="128"/>
      <c r="I307" s="128"/>
      <c r="J307" s="128"/>
      <c r="K307" s="128"/>
      <c r="L307" s="129"/>
      <c r="M307" s="6"/>
    </row>
    <row r="308" spans="1:13" ht="16" thickBot="1">
      <c r="A308" s="6"/>
      <c r="B308" s="7"/>
      <c r="C308" s="104"/>
      <c r="D308" s="104"/>
      <c r="E308" s="104"/>
      <c r="F308" s="6"/>
      <c r="G308" s="6"/>
      <c r="H308" s="6"/>
      <c r="I308" s="6"/>
      <c r="J308" s="6"/>
      <c r="K308" s="6"/>
      <c r="L308" s="6"/>
      <c r="M308" s="6"/>
    </row>
    <row r="309" spans="1:13">
      <c r="A309" s="6"/>
      <c r="B309" s="7"/>
      <c r="C309" s="192"/>
      <c r="D309" s="874" t="s">
        <v>359</v>
      </c>
      <c r="E309" s="875"/>
      <c r="F309" s="876"/>
      <c r="G309" s="874" t="s">
        <v>360</v>
      </c>
      <c r="H309" s="875"/>
      <c r="I309" s="876"/>
      <c r="J309" s="6"/>
      <c r="K309" s="6"/>
      <c r="L309" s="6"/>
      <c r="M309" s="6"/>
    </row>
    <row r="310" spans="1:13" ht="16">
      <c r="A310" s="6"/>
      <c r="B310" s="7"/>
      <c r="C310" s="195" t="s">
        <v>361</v>
      </c>
      <c r="D310" s="196" t="s">
        <v>180</v>
      </c>
      <c r="E310" s="197" t="s">
        <v>181</v>
      </c>
      <c r="F310" s="198" t="s">
        <v>182</v>
      </c>
      <c r="G310" s="196" t="s">
        <v>180</v>
      </c>
      <c r="H310" s="197" t="s">
        <v>181</v>
      </c>
      <c r="I310" s="198" t="s">
        <v>182</v>
      </c>
      <c r="J310" s="6"/>
      <c r="K310" s="6"/>
      <c r="L310" s="6"/>
      <c r="M310" s="6"/>
    </row>
    <row r="311" spans="1:13" ht="16" thickBot="1">
      <c r="A311" s="6"/>
      <c r="B311" s="7"/>
      <c r="C311" s="199"/>
      <c r="D311" s="200" t="s">
        <v>362</v>
      </c>
      <c r="E311" s="201" t="s">
        <v>362</v>
      </c>
      <c r="F311" s="202" t="s">
        <v>362</v>
      </c>
      <c r="G311" s="200" t="s">
        <v>362</v>
      </c>
      <c r="H311" s="201" t="s">
        <v>362</v>
      </c>
      <c r="I311" s="202" t="s">
        <v>362</v>
      </c>
      <c r="J311" s="6"/>
      <c r="K311" s="8"/>
      <c r="L311" s="6"/>
      <c r="M311" s="6"/>
    </row>
    <row r="312" spans="1:13">
      <c r="A312" s="6"/>
      <c r="B312" s="6"/>
      <c r="C312" s="203" t="s">
        <v>363</v>
      </c>
      <c r="D312" s="204">
        <v>1114.4000000000001</v>
      </c>
      <c r="E312" s="205">
        <v>9.8000000000000004E-2</v>
      </c>
      <c r="F312" s="206">
        <v>1.2999999999999999E-2</v>
      </c>
      <c r="G312" s="204">
        <v>1333</v>
      </c>
      <c r="H312" s="205">
        <v>0.123</v>
      </c>
      <c r="I312" s="207">
        <v>1.7000000000000001E-2</v>
      </c>
      <c r="J312" s="344"/>
      <c r="K312" s="345"/>
      <c r="L312" s="345"/>
      <c r="M312" s="344"/>
    </row>
    <row r="313" spans="1:13">
      <c r="A313" s="6"/>
      <c r="B313" s="6"/>
      <c r="C313" s="208" t="s">
        <v>364</v>
      </c>
      <c r="D313" s="209">
        <v>549.29999999999995</v>
      </c>
      <c r="E313" s="210">
        <v>2.5999999999999999E-2</v>
      </c>
      <c r="F313" s="211">
        <v>4.0000000000000001E-3</v>
      </c>
      <c r="G313" s="209">
        <v>1520.2</v>
      </c>
      <c r="H313" s="210">
        <v>6.7000000000000004E-2</v>
      </c>
      <c r="I313" s="212">
        <v>1.2E-2</v>
      </c>
      <c r="J313" s="344"/>
      <c r="K313" s="345"/>
      <c r="L313" s="345"/>
      <c r="M313" s="344"/>
    </row>
    <row r="314" spans="1:13">
      <c r="A314" s="6"/>
      <c r="B314" s="6"/>
      <c r="C314" s="208" t="s">
        <v>365</v>
      </c>
      <c r="D314" s="209">
        <v>952.3</v>
      </c>
      <c r="E314" s="210">
        <v>6.8000000000000005E-2</v>
      </c>
      <c r="F314" s="211">
        <v>0.01</v>
      </c>
      <c r="G314" s="209">
        <v>1445.3</v>
      </c>
      <c r="H314" s="210">
        <v>0.1</v>
      </c>
      <c r="I314" s="212">
        <v>1.4E-2</v>
      </c>
      <c r="J314" s="344"/>
      <c r="K314" s="345"/>
      <c r="L314" s="345"/>
      <c r="M314" s="344"/>
    </row>
    <row r="315" spans="1:13">
      <c r="A315" s="6"/>
      <c r="B315" s="6"/>
      <c r="C315" s="208" t="s">
        <v>366</v>
      </c>
      <c r="D315" s="209">
        <v>453.2</v>
      </c>
      <c r="E315" s="210">
        <v>3.3000000000000002E-2</v>
      </c>
      <c r="F315" s="211">
        <v>4.0000000000000001E-3</v>
      </c>
      <c r="G315" s="209">
        <v>964</v>
      </c>
      <c r="H315" s="210">
        <v>5.8000000000000003E-2</v>
      </c>
      <c r="I315" s="212">
        <v>7.0000000000000001E-3</v>
      </c>
      <c r="J315" s="344"/>
      <c r="K315" s="345"/>
      <c r="L315" s="345"/>
      <c r="M315" s="344"/>
    </row>
    <row r="316" spans="1:13">
      <c r="A316" s="6"/>
      <c r="B316" s="6"/>
      <c r="C316" s="208" t="s">
        <v>367</v>
      </c>
      <c r="D316" s="209">
        <v>868.6</v>
      </c>
      <c r="E316" s="210">
        <v>5.7000000000000002E-2</v>
      </c>
      <c r="F316" s="211">
        <v>8.0000000000000002E-3</v>
      </c>
      <c r="G316" s="209">
        <v>1277.2</v>
      </c>
      <c r="H316" s="210">
        <v>8.3000000000000004E-2</v>
      </c>
      <c r="I316" s="212">
        <v>1.2E-2</v>
      </c>
      <c r="J316" s="344"/>
      <c r="K316" s="345"/>
      <c r="L316" s="345"/>
      <c r="M316" s="344"/>
    </row>
    <row r="317" spans="1:13">
      <c r="A317" s="6"/>
      <c r="B317" s="6"/>
      <c r="C317" s="208" t="s">
        <v>368</v>
      </c>
      <c r="D317" s="209">
        <v>861</v>
      </c>
      <c r="E317" s="210">
        <v>5.5E-2</v>
      </c>
      <c r="F317" s="211">
        <v>7.0000000000000001E-3</v>
      </c>
      <c r="G317" s="209">
        <v>1029.5</v>
      </c>
      <c r="H317" s="210">
        <v>5.3999999999999999E-2</v>
      </c>
      <c r="I317" s="212">
        <v>7.0000000000000001E-3</v>
      </c>
      <c r="J317" s="344"/>
      <c r="K317" s="345"/>
      <c r="L317" s="345"/>
      <c r="M317" s="344"/>
    </row>
    <row r="318" spans="1:13">
      <c r="A318" s="6"/>
      <c r="B318" s="6"/>
      <c r="C318" s="208" t="s">
        <v>369</v>
      </c>
      <c r="D318" s="209">
        <v>1185.5999999999999</v>
      </c>
      <c r="E318" s="210">
        <v>0.14299999999999999</v>
      </c>
      <c r="F318" s="211">
        <v>2.1999999999999999E-2</v>
      </c>
      <c r="G318" s="209">
        <v>1549.5</v>
      </c>
      <c r="H318" s="210">
        <v>0.107</v>
      </c>
      <c r="I318" s="212">
        <v>1.7999999999999999E-2</v>
      </c>
      <c r="J318" s="344"/>
      <c r="K318" s="345"/>
      <c r="L318" s="345"/>
      <c r="M318" s="344"/>
    </row>
    <row r="319" spans="1:13">
      <c r="A319" s="6"/>
      <c r="B319" s="6"/>
      <c r="C319" s="208" t="s">
        <v>370</v>
      </c>
      <c r="D319" s="209">
        <v>1694.5</v>
      </c>
      <c r="E319" s="210">
        <v>0.185</v>
      </c>
      <c r="F319" s="211">
        <v>2.8000000000000001E-2</v>
      </c>
      <c r="G319" s="209">
        <v>1704.1</v>
      </c>
      <c r="H319" s="210">
        <v>0.158</v>
      </c>
      <c r="I319" s="212">
        <v>2.5000000000000001E-2</v>
      </c>
      <c r="J319" s="344"/>
      <c r="K319" s="345"/>
      <c r="L319" s="345"/>
      <c r="M319" s="344"/>
    </row>
    <row r="320" spans="1:13">
      <c r="A320" s="6"/>
      <c r="B320" s="6"/>
      <c r="C320" s="208" t="s">
        <v>371</v>
      </c>
      <c r="D320" s="209">
        <v>1502.6</v>
      </c>
      <c r="E320" s="210">
        <v>0.14699999999999999</v>
      </c>
      <c r="F320" s="211">
        <v>2.1999999999999999E-2</v>
      </c>
      <c r="G320" s="209">
        <v>1577.7</v>
      </c>
      <c r="H320" s="210">
        <v>0.14499999999999999</v>
      </c>
      <c r="I320" s="212">
        <v>2.1000000000000001E-2</v>
      </c>
      <c r="J320" s="344"/>
      <c r="K320" s="345"/>
      <c r="L320" s="345"/>
      <c r="M320" s="344"/>
    </row>
    <row r="321" spans="1:13">
      <c r="A321" s="6"/>
      <c r="B321" s="6"/>
      <c r="C321" s="208" t="s">
        <v>372</v>
      </c>
      <c r="D321" s="209">
        <v>1098.4000000000001</v>
      </c>
      <c r="E321" s="210">
        <v>0.11899999999999999</v>
      </c>
      <c r="F321" s="211">
        <v>1.7000000000000001E-2</v>
      </c>
      <c r="G321" s="209">
        <v>1806.8</v>
      </c>
      <c r="H321" s="210">
        <v>0.188</v>
      </c>
      <c r="I321" s="212">
        <v>2.7E-2</v>
      </c>
      <c r="J321" s="344"/>
      <c r="K321" s="345"/>
      <c r="L321" s="345"/>
      <c r="M321" s="344"/>
    </row>
    <row r="322" spans="1:13">
      <c r="A322" s="6"/>
      <c r="B322" s="6"/>
      <c r="C322" s="208" t="s">
        <v>373</v>
      </c>
      <c r="D322" s="209">
        <v>488.9</v>
      </c>
      <c r="E322" s="210">
        <v>7.6999999999999999E-2</v>
      </c>
      <c r="F322" s="211">
        <v>0.01</v>
      </c>
      <c r="G322" s="209">
        <v>839.9</v>
      </c>
      <c r="H322" s="210">
        <v>8.8999999999999996E-2</v>
      </c>
      <c r="I322" s="212">
        <v>1.2E-2</v>
      </c>
      <c r="J322" s="344"/>
      <c r="K322" s="345"/>
      <c r="L322" s="345"/>
      <c r="M322" s="344"/>
    </row>
    <row r="323" spans="1:13">
      <c r="A323" s="6"/>
      <c r="B323" s="6"/>
      <c r="C323" s="208" t="s">
        <v>374</v>
      </c>
      <c r="D323" s="209">
        <v>715.2</v>
      </c>
      <c r="E323" s="210">
        <v>6.8000000000000005E-2</v>
      </c>
      <c r="F323" s="211">
        <v>0.01</v>
      </c>
      <c r="G323" s="209">
        <v>1617.5</v>
      </c>
      <c r="H323" s="210">
        <v>0.156</v>
      </c>
      <c r="I323" s="212">
        <v>2.1999999999999999E-2</v>
      </c>
      <c r="J323" s="344"/>
      <c r="K323" s="345"/>
      <c r="L323" s="345"/>
      <c r="M323" s="344"/>
    </row>
    <row r="324" spans="1:13">
      <c r="A324" s="6"/>
      <c r="B324" s="6"/>
      <c r="C324" s="208" t="s">
        <v>375</v>
      </c>
      <c r="D324" s="209">
        <v>553.79999999999995</v>
      </c>
      <c r="E324" s="210">
        <v>2.1000000000000001E-2</v>
      </c>
      <c r="F324" s="211">
        <v>2E-3</v>
      </c>
      <c r="G324" s="209">
        <v>1016.2</v>
      </c>
      <c r="H324" s="210">
        <v>2.1999999999999999E-2</v>
      </c>
      <c r="I324" s="212">
        <v>2E-3</v>
      </c>
      <c r="J324" s="344"/>
      <c r="K324" s="345"/>
      <c r="L324" s="345"/>
      <c r="M324" s="344"/>
    </row>
    <row r="325" spans="1:13">
      <c r="A325" s="6"/>
      <c r="B325" s="6"/>
      <c r="C325" s="208" t="s">
        <v>376</v>
      </c>
      <c r="D325" s="209">
        <v>1209</v>
      </c>
      <c r="E325" s="210">
        <v>0.157</v>
      </c>
      <c r="F325" s="211">
        <v>0.02</v>
      </c>
      <c r="G325" s="209">
        <v>1300.5999999999999</v>
      </c>
      <c r="H325" s="210">
        <v>4.3999999999999997E-2</v>
      </c>
      <c r="I325" s="212">
        <v>5.0000000000000001E-3</v>
      </c>
      <c r="J325" s="344"/>
      <c r="K325" s="345"/>
      <c r="L325" s="345"/>
      <c r="M325" s="344"/>
    </row>
    <row r="326" spans="1:13">
      <c r="A326" s="6"/>
      <c r="B326" s="6"/>
      <c r="C326" s="208" t="s">
        <v>377</v>
      </c>
      <c r="D326" s="209">
        <v>232.3</v>
      </c>
      <c r="E326" s="210">
        <v>1.7000000000000001E-2</v>
      </c>
      <c r="F326" s="211">
        <v>2E-3</v>
      </c>
      <c r="G326" s="209">
        <v>890.2</v>
      </c>
      <c r="H326" s="210">
        <v>4.7E-2</v>
      </c>
      <c r="I326" s="212">
        <v>6.0000000000000001E-3</v>
      </c>
      <c r="J326" s="344"/>
      <c r="K326" s="345"/>
      <c r="L326" s="345"/>
      <c r="M326" s="344"/>
    </row>
    <row r="327" spans="1:13">
      <c r="A327" s="6"/>
      <c r="B327" s="346" t="s">
        <v>378</v>
      </c>
      <c r="C327" s="347" t="s">
        <v>379</v>
      </c>
      <c r="D327" s="209">
        <v>1537.3</v>
      </c>
      <c r="E327" s="210">
        <v>8.4000000000000005E-2</v>
      </c>
      <c r="F327" s="211">
        <v>1.2999999999999999E-2</v>
      </c>
      <c r="G327" s="209">
        <v>1587.9</v>
      </c>
      <c r="H327" s="210">
        <v>5.5E-2</v>
      </c>
      <c r="I327" s="212">
        <v>0.01</v>
      </c>
      <c r="J327" s="344"/>
      <c r="K327" s="345"/>
      <c r="L327" s="345"/>
      <c r="M327" s="344"/>
    </row>
    <row r="328" spans="1:13">
      <c r="A328" s="6"/>
      <c r="B328" s="6"/>
      <c r="C328" s="208" t="s">
        <v>380</v>
      </c>
      <c r="D328" s="209">
        <v>695</v>
      </c>
      <c r="E328" s="210">
        <v>5.2999999999999999E-2</v>
      </c>
      <c r="F328" s="211">
        <v>7.0000000000000001E-3</v>
      </c>
      <c r="G328" s="209">
        <v>1237.9000000000001</v>
      </c>
      <c r="H328" s="210">
        <v>8.8999999999999996E-2</v>
      </c>
      <c r="I328" s="212">
        <v>1.2E-2</v>
      </c>
      <c r="J328" s="344"/>
      <c r="K328" s="345"/>
      <c r="L328" s="345"/>
      <c r="M328" s="344"/>
    </row>
    <row r="329" spans="1:13">
      <c r="A329" s="6"/>
      <c r="B329" s="6"/>
      <c r="C329" s="208" t="s">
        <v>381</v>
      </c>
      <c r="D329" s="209">
        <v>1189.3</v>
      </c>
      <c r="E329" s="210">
        <v>0.114</v>
      </c>
      <c r="F329" s="211">
        <v>1.6E-2</v>
      </c>
      <c r="G329" s="209">
        <v>1766.9</v>
      </c>
      <c r="H329" s="210">
        <v>0.17699999999999999</v>
      </c>
      <c r="I329" s="212">
        <v>2.5000000000000001E-2</v>
      </c>
      <c r="J329" s="344"/>
      <c r="K329" s="345"/>
      <c r="L329" s="345"/>
      <c r="M329" s="344"/>
    </row>
    <row r="330" spans="1:13">
      <c r="A330" s="6"/>
      <c r="B330" s="6"/>
      <c r="C330" s="208" t="s">
        <v>382</v>
      </c>
      <c r="D330" s="209">
        <v>1067.7</v>
      </c>
      <c r="E330" s="210">
        <v>9.9000000000000005E-2</v>
      </c>
      <c r="F330" s="211">
        <v>1.4E-2</v>
      </c>
      <c r="G330" s="209">
        <v>1831.6</v>
      </c>
      <c r="H330" s="210">
        <v>0.17799999999999999</v>
      </c>
      <c r="I330" s="212">
        <v>2.5999999999999999E-2</v>
      </c>
      <c r="J330" s="344"/>
      <c r="K330" s="345"/>
      <c r="L330" s="345"/>
      <c r="M330" s="344"/>
    </row>
    <row r="331" spans="1:13">
      <c r="A331" s="6"/>
      <c r="B331" s="6"/>
      <c r="C331" s="208" t="s">
        <v>383</v>
      </c>
      <c r="D331" s="209">
        <v>1242.5999999999999</v>
      </c>
      <c r="E331" s="210">
        <v>0.11700000000000001</v>
      </c>
      <c r="F331" s="211">
        <v>1.7000000000000001E-2</v>
      </c>
      <c r="G331" s="209">
        <v>1578.8</v>
      </c>
      <c r="H331" s="210">
        <v>0.126</v>
      </c>
      <c r="I331" s="212">
        <v>1.7999999999999999E-2</v>
      </c>
      <c r="J331" s="344"/>
      <c r="K331" s="345"/>
      <c r="L331" s="345"/>
      <c r="M331" s="344"/>
    </row>
    <row r="332" spans="1:13">
      <c r="A332" s="6"/>
      <c r="B332" s="6"/>
      <c r="C332" s="208" t="s">
        <v>384</v>
      </c>
      <c r="D332" s="209">
        <v>1070</v>
      </c>
      <c r="E332" s="210">
        <v>0.112</v>
      </c>
      <c r="F332" s="211">
        <v>1.6E-2</v>
      </c>
      <c r="G332" s="209">
        <v>1958.6</v>
      </c>
      <c r="H332" s="210">
        <v>0.2</v>
      </c>
      <c r="I332" s="212">
        <v>2.9000000000000001E-2</v>
      </c>
      <c r="J332" s="344"/>
      <c r="K332" s="345"/>
      <c r="L332" s="345"/>
      <c r="M332" s="344"/>
    </row>
    <row r="333" spans="1:13">
      <c r="A333" s="6"/>
      <c r="B333" s="6"/>
      <c r="C333" s="208" t="s">
        <v>385</v>
      </c>
      <c r="D333" s="209">
        <v>1002</v>
      </c>
      <c r="E333" s="210">
        <v>7.0000000000000007E-2</v>
      </c>
      <c r="F333" s="211">
        <v>0.01</v>
      </c>
      <c r="G333" s="209">
        <v>1543.7</v>
      </c>
      <c r="H333" s="210">
        <v>0.108</v>
      </c>
      <c r="I333" s="212">
        <v>1.4999999999999999E-2</v>
      </c>
      <c r="J333" s="344"/>
      <c r="K333" s="345"/>
      <c r="L333" s="345"/>
      <c r="M333" s="344"/>
    </row>
    <row r="334" spans="1:13">
      <c r="A334" s="6"/>
      <c r="B334" s="6"/>
      <c r="C334" s="208" t="s">
        <v>386</v>
      </c>
      <c r="D334" s="209">
        <v>806.8</v>
      </c>
      <c r="E334" s="210">
        <v>4.2999999999999997E-2</v>
      </c>
      <c r="F334" s="211">
        <v>6.0000000000000001E-3</v>
      </c>
      <c r="G334" s="209">
        <v>1200.0999999999999</v>
      </c>
      <c r="H334" s="210">
        <v>6.8000000000000005E-2</v>
      </c>
      <c r="I334" s="212">
        <v>0.01</v>
      </c>
      <c r="J334" s="344"/>
      <c r="K334" s="345"/>
      <c r="L334" s="345"/>
      <c r="M334" s="344"/>
    </row>
    <row r="335" spans="1:13">
      <c r="A335" s="6"/>
      <c r="B335" s="6"/>
      <c r="C335" s="208" t="s">
        <v>387</v>
      </c>
      <c r="D335" s="209">
        <v>1584.4</v>
      </c>
      <c r="E335" s="210">
        <v>0.16900000000000001</v>
      </c>
      <c r="F335" s="211">
        <v>2.5000000000000001E-2</v>
      </c>
      <c r="G335" s="209">
        <v>1960.9</v>
      </c>
      <c r="H335" s="210">
        <v>0.216</v>
      </c>
      <c r="I335" s="212">
        <v>3.1E-2</v>
      </c>
      <c r="J335" s="344"/>
      <c r="K335" s="345"/>
      <c r="L335" s="345"/>
      <c r="M335" s="344"/>
    </row>
    <row r="336" spans="1:13">
      <c r="A336" s="6"/>
      <c r="B336" s="6"/>
      <c r="C336" s="208" t="s">
        <v>388</v>
      </c>
      <c r="D336" s="209">
        <v>969.2</v>
      </c>
      <c r="E336" s="210">
        <v>7.0999999999999994E-2</v>
      </c>
      <c r="F336" s="211">
        <v>0.01</v>
      </c>
      <c r="G336" s="209">
        <v>1389.5</v>
      </c>
      <c r="H336" s="210">
        <v>0.10100000000000001</v>
      </c>
      <c r="I336" s="212">
        <v>1.4999999999999999E-2</v>
      </c>
      <c r="J336" s="344"/>
      <c r="K336" s="345"/>
      <c r="L336" s="345"/>
      <c r="M336" s="344"/>
    </row>
    <row r="337" spans="1:13">
      <c r="A337" s="6"/>
      <c r="B337" s="6"/>
      <c r="C337" s="208" t="s">
        <v>389</v>
      </c>
      <c r="D337" s="209">
        <v>949.7</v>
      </c>
      <c r="E337" s="210">
        <v>8.6999999999999994E-2</v>
      </c>
      <c r="F337" s="211">
        <v>1.2999999999999999E-2</v>
      </c>
      <c r="G337" s="209">
        <v>1565.2</v>
      </c>
      <c r="H337" s="210">
        <v>0.13900000000000001</v>
      </c>
      <c r="I337" s="212">
        <v>0.02</v>
      </c>
      <c r="J337" s="344"/>
      <c r="K337" s="345"/>
      <c r="L337" s="345"/>
      <c r="M337" s="344"/>
    </row>
    <row r="338" spans="1:13">
      <c r="A338" s="6"/>
      <c r="B338" s="6"/>
      <c r="C338" s="208" t="s">
        <v>390</v>
      </c>
      <c r="D338" s="209">
        <v>675.4</v>
      </c>
      <c r="E338" s="210">
        <v>5.8000000000000003E-2</v>
      </c>
      <c r="F338" s="211">
        <v>8.0000000000000002E-3</v>
      </c>
      <c r="G338" s="209">
        <v>1349.2</v>
      </c>
      <c r="H338" s="210">
        <v>0.11799999999999999</v>
      </c>
      <c r="I338" s="212">
        <v>1.7000000000000001E-2</v>
      </c>
      <c r="J338" s="344"/>
      <c r="K338" s="345"/>
      <c r="L338" s="345"/>
      <c r="M338" s="344"/>
    </row>
    <row r="339" spans="1:13" ht="16" thickBot="1">
      <c r="A339" s="6"/>
      <c r="B339" s="6"/>
      <c r="C339" s="213" t="s">
        <v>391</v>
      </c>
      <c r="D339" s="214">
        <v>884.2</v>
      </c>
      <c r="E339" s="215">
        <v>7.4999999999999997E-2</v>
      </c>
      <c r="F339" s="216">
        <v>1.0999999999999999E-2</v>
      </c>
      <c r="G339" s="214">
        <v>1420.2</v>
      </c>
      <c r="H339" s="215">
        <v>0.114</v>
      </c>
      <c r="I339" s="217">
        <v>1.6E-2</v>
      </c>
      <c r="J339" s="344"/>
      <c r="K339" s="345"/>
      <c r="L339" s="345"/>
      <c r="M339" s="344"/>
    </row>
    <row r="340" spans="1:13">
      <c r="A340" s="6"/>
      <c r="B340" s="7"/>
      <c r="C340" s="877" t="s">
        <v>392</v>
      </c>
      <c r="D340" s="877"/>
      <c r="E340" s="877"/>
      <c r="F340" s="877"/>
      <c r="G340" s="878"/>
      <c r="H340" s="878"/>
      <c r="I340" s="878"/>
      <c r="J340" s="6"/>
      <c r="K340" s="220"/>
      <c r="L340" s="220"/>
      <c r="M340" s="6"/>
    </row>
    <row r="341" spans="1:13">
      <c r="A341" s="6"/>
      <c r="B341" s="7"/>
      <c r="C341" s="879" t="s">
        <v>393</v>
      </c>
      <c r="D341" s="879"/>
      <c r="E341" s="879"/>
      <c r="F341" s="879"/>
      <c r="G341" s="879"/>
      <c r="H341" s="879"/>
      <c r="I341" s="879"/>
      <c r="J341" s="6"/>
      <c r="K341" s="6"/>
      <c r="L341" s="6"/>
      <c r="M341" s="6"/>
    </row>
    <row r="342" spans="1:13">
      <c r="A342" s="6"/>
      <c r="B342" s="7"/>
      <c r="C342" s="221"/>
      <c r="D342" s="221"/>
      <c r="E342" s="221"/>
      <c r="F342" s="6"/>
      <c r="G342" s="6"/>
      <c r="H342" s="6"/>
      <c r="I342" s="6"/>
      <c r="J342" s="6"/>
      <c r="K342" s="6"/>
      <c r="L342" s="6"/>
      <c r="M342" s="6"/>
    </row>
    <row r="343" spans="1:13">
      <c r="A343" s="6"/>
      <c r="B343" s="7"/>
      <c r="C343" s="221"/>
      <c r="D343" s="221"/>
      <c r="E343" s="221"/>
      <c r="F343" s="6"/>
      <c r="G343" s="6"/>
      <c r="H343" s="6"/>
      <c r="I343" s="6"/>
      <c r="J343" s="6"/>
      <c r="K343" s="6"/>
      <c r="L343" s="6"/>
      <c r="M343" s="6"/>
    </row>
    <row r="344" spans="1:13">
      <c r="A344" s="6"/>
      <c r="B344" s="7"/>
      <c r="C344" s="221"/>
      <c r="D344" s="221"/>
      <c r="E344" s="221"/>
      <c r="F344" s="6"/>
      <c r="G344" s="6"/>
      <c r="H344" s="6"/>
      <c r="I344" s="222"/>
      <c r="J344" s="6"/>
      <c r="K344" s="6"/>
      <c r="L344" s="6"/>
      <c r="M344" s="6"/>
    </row>
    <row r="345" spans="1:13">
      <c r="A345" s="6"/>
      <c r="B345" s="7"/>
      <c r="C345" s="221"/>
      <c r="D345" s="221"/>
      <c r="E345" s="221"/>
      <c r="F345" s="6"/>
      <c r="G345" s="6"/>
      <c r="H345" s="6"/>
      <c r="I345" s="6"/>
      <c r="J345" s="6"/>
      <c r="K345" s="6"/>
      <c r="L345" s="6"/>
      <c r="M345" s="6"/>
    </row>
    <row r="346" spans="1:13">
      <c r="A346" s="6"/>
      <c r="B346" s="7"/>
      <c r="C346" s="221"/>
      <c r="D346" s="221"/>
      <c r="E346" s="221"/>
      <c r="F346" s="6"/>
      <c r="G346" s="6"/>
      <c r="H346" s="6"/>
      <c r="I346" s="6"/>
      <c r="J346" s="6"/>
      <c r="K346" s="6"/>
      <c r="L346" s="6"/>
      <c r="M346" s="6"/>
    </row>
    <row r="347" spans="1:13">
      <c r="A347" s="6"/>
      <c r="B347" s="7"/>
      <c r="C347" s="221"/>
      <c r="D347" s="221"/>
      <c r="E347" s="221"/>
      <c r="F347" s="6"/>
      <c r="G347" s="6"/>
      <c r="H347" s="6"/>
      <c r="I347" s="6"/>
      <c r="J347" s="6"/>
      <c r="K347" s="8"/>
      <c r="L347" s="6"/>
      <c r="M347" s="6"/>
    </row>
    <row r="348" spans="1:13">
      <c r="A348" s="6"/>
      <c r="B348" s="7"/>
      <c r="C348" s="221"/>
      <c r="D348" s="221"/>
      <c r="E348" s="221"/>
      <c r="F348" s="6"/>
      <c r="G348" s="6"/>
      <c r="H348" s="6"/>
      <c r="I348" s="6"/>
      <c r="J348" s="6"/>
      <c r="K348" s="6"/>
      <c r="L348" s="6"/>
      <c r="M348" s="6"/>
    </row>
    <row r="349" spans="1:13">
      <c r="A349" s="6"/>
      <c r="B349" s="7"/>
      <c r="C349" s="221"/>
      <c r="D349" s="221"/>
      <c r="E349" s="221"/>
      <c r="F349" s="6"/>
      <c r="G349" s="6"/>
      <c r="H349" s="6"/>
      <c r="I349" s="6"/>
      <c r="J349" s="6"/>
      <c r="K349" s="6"/>
      <c r="L349" s="6"/>
      <c r="M349" s="6"/>
    </row>
    <row r="350" spans="1:13">
      <c r="A350" s="6"/>
      <c r="B350" s="7"/>
      <c r="C350" s="221"/>
      <c r="D350" s="221"/>
      <c r="E350" s="221"/>
      <c r="F350" s="6"/>
      <c r="G350" s="6"/>
      <c r="H350" s="6"/>
      <c r="I350" s="6"/>
      <c r="J350" s="6"/>
      <c r="K350" s="6"/>
      <c r="L350" s="6"/>
      <c r="M350" s="6"/>
    </row>
    <row r="351" spans="1:13">
      <c r="A351" s="6"/>
      <c r="B351" s="7"/>
      <c r="C351" s="221"/>
      <c r="D351" s="221"/>
      <c r="E351" s="221"/>
      <c r="F351" s="6"/>
      <c r="G351" s="6"/>
      <c r="H351" s="6"/>
      <c r="I351" s="6"/>
      <c r="J351" s="6"/>
      <c r="K351" s="6"/>
      <c r="L351" s="6"/>
      <c r="M351" s="6"/>
    </row>
    <row r="352" spans="1:13">
      <c r="A352" s="6"/>
      <c r="B352" s="7"/>
      <c r="C352" s="221"/>
      <c r="D352" s="221"/>
      <c r="E352" s="221"/>
      <c r="F352" s="6"/>
      <c r="G352" s="6"/>
      <c r="H352" s="6"/>
      <c r="I352" s="6"/>
      <c r="J352" s="6"/>
      <c r="K352" s="6"/>
      <c r="L352" s="6"/>
      <c r="M352" s="6"/>
    </row>
    <row r="353" spans="1:13">
      <c r="A353" s="6"/>
      <c r="B353" s="7"/>
      <c r="C353" s="221"/>
      <c r="D353" s="221"/>
      <c r="E353" s="221"/>
      <c r="F353" s="6"/>
      <c r="G353" s="6"/>
      <c r="H353" s="6"/>
      <c r="I353" s="6"/>
      <c r="J353" s="6"/>
      <c r="K353" s="6"/>
      <c r="L353" s="6"/>
      <c r="M353" s="6"/>
    </row>
    <row r="354" spans="1:13">
      <c r="A354" s="6"/>
      <c r="B354" s="7"/>
      <c r="C354" s="221"/>
      <c r="D354" s="221"/>
      <c r="E354" s="221"/>
      <c r="F354" s="6"/>
      <c r="G354" s="6"/>
      <c r="H354" s="6"/>
      <c r="I354" s="6"/>
      <c r="J354" s="6"/>
      <c r="K354" s="6"/>
      <c r="L354" s="6"/>
      <c r="M354" s="6"/>
    </row>
    <row r="355" spans="1:13">
      <c r="A355" s="6"/>
      <c r="B355" s="7"/>
      <c r="C355" s="221"/>
      <c r="D355" s="221"/>
      <c r="E355" s="221"/>
      <c r="F355" s="6"/>
      <c r="G355" s="6"/>
      <c r="H355" s="6"/>
      <c r="I355" s="6"/>
      <c r="J355" s="6"/>
      <c r="K355" s="6"/>
      <c r="L355" s="6"/>
      <c r="M355" s="6"/>
    </row>
    <row r="356" spans="1:13">
      <c r="A356" s="6"/>
      <c r="B356" s="7"/>
      <c r="C356" s="221"/>
      <c r="D356" s="221"/>
      <c r="E356" s="221"/>
      <c r="F356" s="6"/>
      <c r="G356" s="6"/>
      <c r="H356" s="6"/>
      <c r="I356" s="6"/>
      <c r="J356" s="6"/>
      <c r="K356" s="6"/>
      <c r="L356" s="6"/>
      <c r="M356" s="6"/>
    </row>
    <row r="357" spans="1:13">
      <c r="A357" s="6"/>
      <c r="B357" s="7"/>
      <c r="C357" s="221"/>
      <c r="D357" s="221"/>
      <c r="E357" s="221"/>
      <c r="F357" s="6"/>
      <c r="G357" s="6"/>
      <c r="H357" s="6"/>
      <c r="I357" s="6"/>
      <c r="J357" s="6"/>
      <c r="K357" s="6"/>
      <c r="L357" s="6"/>
      <c r="M357" s="6"/>
    </row>
    <row r="358" spans="1:13">
      <c r="A358" s="6"/>
      <c r="B358" s="7"/>
      <c r="C358" s="221"/>
      <c r="D358" s="221"/>
      <c r="E358" s="221"/>
      <c r="F358" s="6"/>
      <c r="G358" s="6"/>
      <c r="H358" s="6"/>
      <c r="I358" s="6"/>
      <c r="J358" s="6"/>
      <c r="K358" s="6"/>
      <c r="L358" s="6"/>
      <c r="M358" s="6"/>
    </row>
    <row r="359" spans="1:13">
      <c r="A359" s="6"/>
      <c r="B359" s="7"/>
      <c r="C359" s="221"/>
      <c r="D359" s="221"/>
      <c r="E359" s="221"/>
      <c r="F359" s="6"/>
      <c r="G359" s="6"/>
      <c r="H359" s="6"/>
      <c r="I359" s="6"/>
      <c r="J359" s="6"/>
      <c r="K359" s="6"/>
      <c r="L359" s="6"/>
      <c r="M359" s="6"/>
    </row>
    <row r="360" spans="1:13">
      <c r="A360" s="6"/>
      <c r="B360" s="7"/>
      <c r="C360" s="221"/>
      <c r="D360" s="221"/>
      <c r="E360" s="221"/>
      <c r="F360" s="6"/>
      <c r="G360" s="6"/>
      <c r="H360" s="6"/>
      <c r="I360" s="6"/>
      <c r="J360" s="6"/>
      <c r="K360" s="6"/>
      <c r="L360" s="6"/>
      <c r="M360" s="6"/>
    </row>
    <row r="361" spans="1:13">
      <c r="A361" s="6"/>
      <c r="B361" s="7"/>
      <c r="C361" s="221"/>
      <c r="D361" s="221"/>
      <c r="E361" s="221"/>
      <c r="F361" s="6"/>
      <c r="G361" s="6"/>
      <c r="H361" s="6"/>
      <c r="I361" s="6"/>
      <c r="J361" s="6"/>
      <c r="K361" s="6"/>
      <c r="L361" s="6"/>
      <c r="M361" s="6"/>
    </row>
    <row r="362" spans="1:13">
      <c r="A362" s="6"/>
      <c r="B362" s="7"/>
      <c r="C362" s="221"/>
      <c r="D362" s="221"/>
      <c r="E362" s="221"/>
      <c r="F362" s="6"/>
      <c r="G362" s="6"/>
      <c r="H362" s="6"/>
      <c r="I362" s="6"/>
      <c r="J362" s="6"/>
      <c r="K362" s="6"/>
      <c r="L362" s="6"/>
      <c r="M362" s="6"/>
    </row>
    <row r="363" spans="1:13">
      <c r="A363" s="6"/>
      <c r="B363" s="7"/>
      <c r="C363" s="221"/>
      <c r="D363" s="221"/>
      <c r="E363" s="221"/>
      <c r="F363" s="6"/>
      <c r="G363" s="6"/>
      <c r="H363" s="6"/>
      <c r="I363" s="6"/>
      <c r="J363" s="6"/>
      <c r="K363" s="6"/>
      <c r="L363" s="6"/>
      <c r="M363" s="6"/>
    </row>
    <row r="364" spans="1:13">
      <c r="A364" s="6"/>
      <c r="B364" s="7"/>
      <c r="C364" s="221"/>
      <c r="D364" s="221"/>
      <c r="E364" s="221"/>
      <c r="F364" s="6"/>
      <c r="G364" s="6"/>
      <c r="H364" s="6"/>
      <c r="I364" s="6"/>
      <c r="J364" s="6"/>
      <c r="K364" s="6"/>
      <c r="L364" s="6"/>
      <c r="M364" s="6"/>
    </row>
    <row r="365" spans="1:13">
      <c r="A365" s="6"/>
      <c r="B365" s="7"/>
      <c r="C365" s="221"/>
      <c r="D365" s="221"/>
      <c r="E365" s="221"/>
      <c r="F365" s="6"/>
      <c r="G365" s="6"/>
      <c r="H365" s="6"/>
      <c r="I365" s="6"/>
      <c r="J365" s="6"/>
      <c r="K365" s="6"/>
      <c r="L365" s="6"/>
      <c r="M365" s="6"/>
    </row>
    <row r="366" spans="1:13">
      <c r="A366" s="6"/>
      <c r="B366" s="7"/>
      <c r="C366" s="221"/>
      <c r="D366" s="221"/>
      <c r="E366" s="221"/>
      <c r="F366" s="6"/>
      <c r="G366" s="6"/>
      <c r="H366" s="6"/>
      <c r="I366" s="6"/>
      <c r="J366" s="6"/>
      <c r="K366" s="6"/>
      <c r="L366" s="6"/>
      <c r="M366" s="6"/>
    </row>
    <row r="367" spans="1:13">
      <c r="A367" s="6"/>
      <c r="B367" s="7"/>
      <c r="C367" s="221"/>
      <c r="D367" s="221"/>
      <c r="E367" s="221"/>
      <c r="F367" s="6"/>
      <c r="G367" s="6"/>
      <c r="H367" s="6"/>
      <c r="I367" s="6"/>
      <c r="J367" s="6"/>
      <c r="K367" s="6"/>
      <c r="L367" s="6"/>
      <c r="M367" s="6"/>
    </row>
    <row r="368" spans="1:13">
      <c r="A368" s="6"/>
      <c r="B368" s="7"/>
      <c r="C368" s="221"/>
      <c r="D368" s="221"/>
      <c r="E368" s="221"/>
      <c r="F368" s="6"/>
      <c r="G368" s="6"/>
      <c r="H368" s="6"/>
      <c r="I368" s="6"/>
      <c r="J368" s="6"/>
      <c r="K368" s="6"/>
      <c r="L368" s="6"/>
      <c r="M368" s="6"/>
    </row>
    <row r="369" spans="1:13">
      <c r="A369" s="6"/>
      <c r="B369" s="7"/>
      <c r="C369" s="221"/>
      <c r="D369" s="221"/>
      <c r="E369" s="221"/>
      <c r="F369" s="6"/>
      <c r="G369" s="6"/>
      <c r="H369" s="6"/>
      <c r="I369" s="6"/>
      <c r="J369" s="6"/>
      <c r="K369" s="6"/>
      <c r="L369" s="6"/>
      <c r="M369" s="6"/>
    </row>
    <row r="370" spans="1:13">
      <c r="A370" s="6"/>
      <c r="B370" s="7"/>
      <c r="C370" s="221"/>
      <c r="D370" s="221"/>
      <c r="E370" s="221"/>
      <c r="F370" s="6"/>
      <c r="G370" s="6"/>
      <c r="H370" s="6"/>
      <c r="I370" s="6"/>
      <c r="J370" s="6"/>
      <c r="K370" s="6"/>
      <c r="L370" s="6"/>
      <c r="M370" s="6"/>
    </row>
    <row r="371" spans="1:13">
      <c r="A371" s="6"/>
      <c r="B371" s="7"/>
      <c r="C371" s="221"/>
      <c r="D371" s="221"/>
      <c r="E371" s="221"/>
      <c r="F371" s="6"/>
      <c r="G371" s="6"/>
      <c r="H371" s="6"/>
      <c r="I371" s="6"/>
      <c r="J371" s="6"/>
      <c r="K371" s="6"/>
      <c r="L371" s="6"/>
      <c r="M371" s="6"/>
    </row>
    <row r="372" spans="1:13">
      <c r="A372" s="6"/>
      <c r="B372" s="7"/>
      <c r="C372" s="221"/>
      <c r="D372" s="221"/>
      <c r="E372" s="221"/>
      <c r="F372" s="6"/>
      <c r="G372" s="6"/>
      <c r="H372" s="6"/>
      <c r="I372" s="6"/>
      <c r="J372" s="6"/>
      <c r="K372" s="6"/>
      <c r="L372" s="6"/>
      <c r="M372" s="6"/>
    </row>
    <row r="373" spans="1:13">
      <c r="A373" s="6"/>
      <c r="B373" s="7"/>
      <c r="C373" s="221"/>
      <c r="D373" s="221"/>
      <c r="E373" s="221"/>
      <c r="F373" s="6"/>
      <c r="G373" s="6"/>
      <c r="H373" s="6"/>
      <c r="I373" s="110"/>
      <c r="J373" s="110"/>
      <c r="K373" s="6"/>
      <c r="L373" s="6"/>
      <c r="M373" s="6"/>
    </row>
    <row r="374" spans="1:13" ht="16">
      <c r="A374" s="6"/>
      <c r="B374" s="125" t="s">
        <v>394</v>
      </c>
      <c r="C374" s="126" t="s">
        <v>395</v>
      </c>
      <c r="D374" s="223"/>
      <c r="E374" s="224"/>
      <c r="F374" s="128"/>
      <c r="G374" s="128"/>
      <c r="H374" s="128"/>
      <c r="I374" s="128"/>
      <c r="J374" s="128"/>
      <c r="K374" s="128"/>
      <c r="L374" s="129"/>
      <c r="M374" s="6"/>
    </row>
    <row r="375" spans="1:13" ht="16" thickBot="1">
      <c r="A375" s="6"/>
      <c r="B375" s="7"/>
      <c r="C375" s="6"/>
      <c r="D375" s="6"/>
      <c r="E375" s="6"/>
      <c r="F375" s="6"/>
      <c r="G375" s="6"/>
      <c r="H375" s="6"/>
      <c r="I375" s="6"/>
      <c r="J375" s="6"/>
      <c r="K375" s="6"/>
      <c r="L375" s="6"/>
      <c r="M375" s="6"/>
    </row>
    <row r="376" spans="1:13" ht="31" thickBot="1">
      <c r="A376" s="6"/>
      <c r="B376" s="7"/>
      <c r="C376" s="179"/>
      <c r="D376" s="225" t="s">
        <v>396</v>
      </c>
      <c r="E376" s="132" t="s">
        <v>397</v>
      </c>
      <c r="F376" s="133" t="s">
        <v>398</v>
      </c>
      <c r="G376" s="6"/>
      <c r="H376" s="31"/>
      <c r="I376" s="6"/>
      <c r="J376" s="6"/>
      <c r="K376" s="6"/>
      <c r="L376" s="6"/>
      <c r="M376" s="6"/>
    </row>
    <row r="377" spans="1:13" ht="16" thickBot="1">
      <c r="A377" s="6"/>
      <c r="B377" s="7"/>
      <c r="C377" s="226" t="s">
        <v>395</v>
      </c>
      <c r="D377" s="227">
        <v>66.33</v>
      </c>
      <c r="E377" s="228">
        <v>1.25</v>
      </c>
      <c r="F377" s="229">
        <v>0.125</v>
      </c>
      <c r="G377" s="6"/>
      <c r="H377" s="6"/>
      <c r="I377" s="6"/>
      <c r="J377" s="6"/>
      <c r="K377" s="8"/>
      <c r="L377" s="6"/>
      <c r="M377" s="6"/>
    </row>
    <row r="378" spans="1:13">
      <c r="A378" s="6"/>
      <c r="B378" s="7"/>
      <c r="C378" s="96" t="s">
        <v>399</v>
      </c>
      <c r="D378" s="21"/>
      <c r="E378" s="97"/>
      <c r="F378" s="97"/>
      <c r="G378" s="97"/>
      <c r="H378" s="21"/>
      <c r="I378" s="21"/>
      <c r="J378" s="21"/>
      <c r="K378" s="21"/>
      <c r="L378" s="6"/>
      <c r="M378" s="6"/>
    </row>
    <row r="379" spans="1:13">
      <c r="A379" s="6"/>
      <c r="B379" s="7"/>
      <c r="C379" s="873"/>
      <c r="D379" s="873"/>
      <c r="E379" s="873"/>
      <c r="F379" s="873"/>
      <c r="G379" s="873"/>
      <c r="H379" s="873"/>
      <c r="I379" s="873"/>
      <c r="J379" s="873"/>
      <c r="K379" s="873"/>
      <c r="L379" s="6"/>
      <c r="M379" s="6"/>
    </row>
    <row r="380" spans="1:13" ht="16">
      <c r="A380" s="6"/>
      <c r="B380" s="880" t="s">
        <v>400</v>
      </c>
      <c r="C380" s="881"/>
      <c r="D380" s="881"/>
      <c r="E380" s="881"/>
      <c r="F380" s="881"/>
      <c r="G380" s="881"/>
      <c r="H380" s="881"/>
      <c r="I380" s="881"/>
      <c r="J380" s="881"/>
      <c r="K380" s="881"/>
      <c r="L380" s="882"/>
      <c r="M380" s="6"/>
    </row>
    <row r="381" spans="1:13">
      <c r="A381" s="8"/>
      <c r="B381" s="883" t="s">
        <v>401</v>
      </c>
      <c r="C381" s="883"/>
      <c r="D381" s="883"/>
      <c r="E381" s="883"/>
      <c r="F381" s="883"/>
      <c r="G381" s="883"/>
      <c r="H381" s="883"/>
      <c r="I381" s="883"/>
      <c r="J381" s="883"/>
      <c r="K381" s="883"/>
      <c r="L381" s="883"/>
      <c r="M381" s="8"/>
    </row>
    <row r="383" spans="1:13" ht="16">
      <c r="A383" s="6"/>
      <c r="B383" s="125" t="s">
        <v>402</v>
      </c>
      <c r="C383" s="126" t="s">
        <v>403</v>
      </c>
      <c r="D383" s="223"/>
      <c r="E383" s="223"/>
      <c r="F383" s="128"/>
      <c r="G383" s="128"/>
      <c r="H383" s="128"/>
      <c r="I383" s="128"/>
      <c r="J383" s="128"/>
      <c r="K383" s="128"/>
      <c r="L383" s="129"/>
      <c r="M383" s="6"/>
    </row>
    <row r="384" spans="1:13" ht="17" thickBot="1">
      <c r="A384" s="6"/>
      <c r="B384" s="230"/>
      <c r="C384" s="884" t="s">
        <v>404</v>
      </c>
      <c r="D384" s="884"/>
      <c r="E384" s="884"/>
      <c r="F384" s="884"/>
      <c r="G384" s="884"/>
      <c r="H384" s="884"/>
      <c r="I384" s="884"/>
      <c r="J384" s="884"/>
      <c r="K384" s="884"/>
      <c r="L384" s="884"/>
      <c r="M384" s="6"/>
    </row>
    <row r="385" spans="1:13" ht="31" thickBot="1">
      <c r="A385" s="6"/>
      <c r="B385" s="7"/>
      <c r="C385" s="179" t="s">
        <v>82</v>
      </c>
      <c r="D385" s="132" t="s">
        <v>405</v>
      </c>
      <c r="E385" s="132" t="s">
        <v>406</v>
      </c>
      <c r="F385" s="132" t="s">
        <v>407</v>
      </c>
      <c r="G385" s="133" t="s">
        <v>408</v>
      </c>
      <c r="H385" s="6"/>
      <c r="I385" s="44"/>
      <c r="J385" s="6"/>
      <c r="K385" s="6"/>
      <c r="L385" s="6"/>
      <c r="M385" s="6"/>
    </row>
    <row r="386" spans="1:13">
      <c r="A386" s="6"/>
      <c r="B386" s="7"/>
      <c r="C386" s="231" t="s">
        <v>409</v>
      </c>
      <c r="D386" s="205">
        <v>1.407</v>
      </c>
      <c r="E386" s="348">
        <v>1.2999999999999999E-2</v>
      </c>
      <c r="F386" s="348">
        <v>3.3000000000000002E-2</v>
      </c>
      <c r="G386" s="232" t="s">
        <v>410</v>
      </c>
      <c r="H386" s="44"/>
      <c r="I386" s="44"/>
      <c r="J386" s="44"/>
      <c r="K386" s="6"/>
      <c r="L386" s="6"/>
      <c r="M386" s="6"/>
    </row>
    <row r="387" spans="1:13" ht="16">
      <c r="A387" s="6"/>
      <c r="B387" s="7"/>
      <c r="C387" s="234" t="s">
        <v>411</v>
      </c>
      <c r="D387" s="210">
        <v>0.34100000000000003</v>
      </c>
      <c r="E387" s="72">
        <v>8.9999999999999993E-3</v>
      </c>
      <c r="F387" s="72">
        <v>8.0000000000000002E-3</v>
      </c>
      <c r="G387" s="235" t="s">
        <v>410</v>
      </c>
      <c r="H387" s="44"/>
      <c r="I387" s="44"/>
      <c r="J387" s="44"/>
      <c r="K387" s="6"/>
      <c r="L387" s="6"/>
      <c r="M387" s="6"/>
    </row>
    <row r="388" spans="1:13" ht="17" thickBot="1">
      <c r="A388" s="6"/>
      <c r="B388" s="7"/>
      <c r="C388" s="236" t="s">
        <v>412</v>
      </c>
      <c r="D388" s="215">
        <v>0.46400000000000002</v>
      </c>
      <c r="E388" s="269">
        <v>1.2E-2</v>
      </c>
      <c r="F388" s="269">
        <v>0.01</v>
      </c>
      <c r="G388" s="237" t="s">
        <v>410</v>
      </c>
      <c r="H388" s="44"/>
      <c r="I388" s="44"/>
      <c r="J388" s="44"/>
      <c r="K388" s="6"/>
      <c r="L388" s="6"/>
      <c r="M388" s="6"/>
    </row>
    <row r="389" spans="1:13">
      <c r="A389" s="6"/>
      <c r="B389" s="7"/>
      <c r="C389" s="231" t="s">
        <v>409</v>
      </c>
      <c r="D389" s="205">
        <v>0.21099999999999999</v>
      </c>
      <c r="E389" s="238">
        <v>2E-3</v>
      </c>
      <c r="F389" s="238">
        <v>4.8999999999999998E-3</v>
      </c>
      <c r="G389" s="232" t="s">
        <v>413</v>
      </c>
      <c r="H389" s="44"/>
      <c r="I389" s="134"/>
      <c r="J389" s="134"/>
      <c r="K389" s="6"/>
      <c r="L389" s="6"/>
      <c r="M389" s="6"/>
    </row>
    <row r="390" spans="1:13">
      <c r="A390" s="6"/>
      <c r="B390" s="7"/>
      <c r="C390" s="39" t="s">
        <v>414</v>
      </c>
      <c r="D390" s="210">
        <v>2.1999999999999999E-2</v>
      </c>
      <c r="E390" s="144">
        <v>1.6999999999999999E-3</v>
      </c>
      <c r="F390" s="144">
        <v>5.0000000000000001E-4</v>
      </c>
      <c r="G390" s="240" t="s">
        <v>413</v>
      </c>
      <c r="H390" s="44"/>
      <c r="I390" s="134"/>
      <c r="J390" s="134"/>
      <c r="K390" s="6"/>
      <c r="L390" s="6"/>
      <c r="M390" s="6"/>
    </row>
    <row r="391" spans="1:13">
      <c r="A391" s="6"/>
      <c r="B391" s="7"/>
      <c r="C391" s="39" t="s">
        <v>415</v>
      </c>
      <c r="D391" s="210">
        <v>3.5999999999999997E-2</v>
      </c>
      <c r="E391" s="144">
        <v>1.1599999999999999E-2</v>
      </c>
      <c r="F391" s="144">
        <v>1.6000000000000001E-3</v>
      </c>
      <c r="G391" s="240" t="s">
        <v>413</v>
      </c>
      <c r="H391" s="44"/>
      <c r="I391" s="134"/>
      <c r="J391" s="134"/>
      <c r="K391" s="6"/>
      <c r="L391" s="6"/>
      <c r="M391" s="6"/>
    </row>
    <row r="392" spans="1:13" ht="17" thickBot="1">
      <c r="A392" s="6"/>
      <c r="B392" s="7"/>
      <c r="C392" s="236" t="s">
        <v>416</v>
      </c>
      <c r="D392" s="215">
        <v>1.1599999999999999</v>
      </c>
      <c r="E392" s="241">
        <v>0</v>
      </c>
      <c r="F392" s="149">
        <v>3.5700000000000003E-2</v>
      </c>
      <c r="G392" s="237" t="s">
        <v>413</v>
      </c>
      <c r="H392" s="44"/>
      <c r="I392" s="134"/>
      <c r="J392" s="134"/>
      <c r="K392" s="6"/>
      <c r="L392" s="6"/>
      <c r="M392" s="6"/>
    </row>
    <row r="393" spans="1:13">
      <c r="A393" s="6"/>
      <c r="B393" s="7"/>
      <c r="C393" s="885" t="s">
        <v>417</v>
      </c>
      <c r="D393" s="885"/>
      <c r="E393" s="885"/>
      <c r="F393" s="885"/>
      <c r="G393" s="885"/>
      <c r="H393" s="885"/>
      <c r="I393" s="885"/>
      <c r="J393" s="885"/>
      <c r="K393" s="885"/>
      <c r="L393" s="885"/>
      <c r="M393" s="6"/>
    </row>
    <row r="394" spans="1:13">
      <c r="A394" s="6"/>
      <c r="B394" s="7"/>
      <c r="C394" s="859" t="s">
        <v>418</v>
      </c>
      <c r="D394" s="859"/>
      <c r="E394" s="859"/>
      <c r="F394" s="859"/>
      <c r="G394" s="859"/>
      <c r="H394" s="859"/>
      <c r="I394" s="859"/>
      <c r="J394" s="859"/>
      <c r="K394" s="859"/>
      <c r="L394" s="859"/>
      <c r="M394" s="6"/>
    </row>
    <row r="395" spans="1:13">
      <c r="A395" s="6"/>
      <c r="B395" s="7"/>
      <c r="C395" s="879"/>
      <c r="D395" s="879"/>
      <c r="E395" s="879"/>
      <c r="F395" s="879"/>
      <c r="G395" s="879"/>
      <c r="H395" s="879"/>
      <c r="I395" s="879"/>
      <c r="J395" s="879"/>
      <c r="K395" s="879"/>
      <c r="L395" s="6"/>
      <c r="M395" s="6"/>
    </row>
    <row r="396" spans="1:13" ht="16">
      <c r="A396" s="8"/>
      <c r="B396" s="125" t="s">
        <v>419</v>
      </c>
      <c r="C396" s="242" t="s">
        <v>420</v>
      </c>
      <c r="D396" s="128"/>
      <c r="E396" s="128"/>
      <c r="F396" s="128"/>
      <c r="G396" s="128"/>
      <c r="H396" s="128"/>
      <c r="I396" s="128"/>
      <c r="J396" s="128"/>
      <c r="K396" s="128"/>
      <c r="L396" s="129"/>
      <c r="M396" s="6"/>
    </row>
    <row r="397" spans="1:13" ht="16" thickBot="1">
      <c r="A397" s="6"/>
      <c r="B397" s="243"/>
      <c r="C397" s="887" t="s">
        <v>421</v>
      </c>
      <c r="D397" s="887"/>
      <c r="E397" s="887"/>
      <c r="F397" s="887"/>
      <c r="G397" s="887"/>
      <c r="H397" s="887"/>
      <c r="I397" s="887"/>
      <c r="J397" s="887"/>
      <c r="K397" s="887"/>
      <c r="L397" s="6"/>
      <c r="M397" s="6"/>
    </row>
    <row r="398" spans="1:13" ht="16" thickBot="1">
      <c r="A398" s="8"/>
      <c r="B398" s="8"/>
      <c r="C398" s="244"/>
      <c r="D398" s="888" t="s">
        <v>422</v>
      </c>
      <c r="E398" s="889"/>
      <c r="F398" s="889"/>
      <c r="G398" s="889"/>
      <c r="H398" s="889"/>
      <c r="I398" s="890"/>
      <c r="J398" s="8"/>
      <c r="K398" s="8"/>
      <c r="L398" s="8"/>
      <c r="M398" s="8"/>
    </row>
    <row r="399" spans="1:13" ht="71" thickBot="1">
      <c r="A399" s="8"/>
      <c r="B399" s="8"/>
      <c r="C399" s="245" t="s">
        <v>423</v>
      </c>
      <c r="D399" s="246" t="s">
        <v>424</v>
      </c>
      <c r="E399" s="246" t="s">
        <v>425</v>
      </c>
      <c r="F399" s="246" t="s">
        <v>426</v>
      </c>
      <c r="G399" s="246" t="s">
        <v>427</v>
      </c>
      <c r="H399" s="246" t="s">
        <v>428</v>
      </c>
      <c r="I399" s="247" t="s">
        <v>429</v>
      </c>
      <c r="J399" s="8"/>
      <c r="K399" s="248"/>
      <c r="L399" s="248"/>
      <c r="M399" s="8"/>
    </row>
    <row r="400" spans="1:13">
      <c r="A400" s="8"/>
      <c r="B400" s="8"/>
      <c r="C400" s="249" t="s">
        <v>430</v>
      </c>
      <c r="D400" s="250">
        <v>0.06</v>
      </c>
      <c r="E400" s="250">
        <v>0.02</v>
      </c>
      <c r="F400" s="250">
        <v>0.01</v>
      </c>
      <c r="G400" s="251" t="s">
        <v>431</v>
      </c>
      <c r="H400" s="251" t="s">
        <v>431</v>
      </c>
      <c r="I400" s="252" t="s">
        <v>431</v>
      </c>
      <c r="J400" s="349"/>
      <c r="K400" s="248"/>
      <c r="L400" s="248"/>
      <c r="M400" s="248"/>
    </row>
    <row r="401" spans="3:13">
      <c r="C401" s="253" t="s">
        <v>432</v>
      </c>
      <c r="D401" s="254">
        <v>0.04</v>
      </c>
      <c r="E401" s="254">
        <v>0.02</v>
      </c>
      <c r="F401" s="254">
        <v>0.01</v>
      </c>
      <c r="G401" s="255" t="s">
        <v>431</v>
      </c>
      <c r="H401" s="255" t="s">
        <v>431</v>
      </c>
      <c r="I401" s="256" t="s">
        <v>431</v>
      </c>
      <c r="J401" s="248"/>
      <c r="K401" s="248"/>
      <c r="L401" s="248"/>
      <c r="M401" s="248"/>
    </row>
    <row r="402" spans="3:13">
      <c r="C402" s="253" t="s">
        <v>433</v>
      </c>
      <c r="D402" s="254">
        <v>0.32</v>
      </c>
      <c r="E402" s="254">
        <v>0.02</v>
      </c>
      <c r="F402" s="254">
        <v>0.01</v>
      </c>
      <c r="G402" s="255" t="s">
        <v>431</v>
      </c>
      <c r="H402" s="255" t="s">
        <v>431</v>
      </c>
      <c r="I402" s="256" t="s">
        <v>431</v>
      </c>
      <c r="J402" s="248"/>
      <c r="K402" s="248"/>
      <c r="L402" s="248"/>
      <c r="M402" s="248"/>
    </row>
    <row r="403" spans="3:13">
      <c r="C403" s="253" t="s">
        <v>434</v>
      </c>
      <c r="D403" s="254">
        <v>0.18</v>
      </c>
      <c r="E403" s="254">
        <v>0.02</v>
      </c>
      <c r="F403" s="254">
        <v>0.01</v>
      </c>
      <c r="G403" s="255" t="s">
        <v>431</v>
      </c>
      <c r="H403" s="255" t="s">
        <v>431</v>
      </c>
      <c r="I403" s="256" t="s">
        <v>431</v>
      </c>
      <c r="J403" s="248"/>
      <c r="K403" s="248"/>
      <c r="L403" s="248"/>
      <c r="M403" s="248"/>
    </row>
    <row r="404" spans="3:13">
      <c r="C404" s="253" t="s">
        <v>435</v>
      </c>
      <c r="D404" s="254">
        <v>0.05</v>
      </c>
      <c r="E404" s="254">
        <v>0.02</v>
      </c>
      <c r="F404" s="254">
        <v>0.01</v>
      </c>
      <c r="G404" s="255" t="s">
        <v>431</v>
      </c>
      <c r="H404" s="255" t="s">
        <v>431</v>
      </c>
      <c r="I404" s="256" t="s">
        <v>431</v>
      </c>
      <c r="J404" s="248"/>
      <c r="K404" s="248"/>
      <c r="L404" s="248"/>
      <c r="M404" s="248"/>
    </row>
    <row r="405" spans="3:13">
      <c r="C405" s="253" t="s">
        <v>436</v>
      </c>
      <c r="D405" s="254">
        <v>0.21</v>
      </c>
      <c r="E405" s="254">
        <v>0.02</v>
      </c>
      <c r="F405" s="254">
        <v>2.8</v>
      </c>
      <c r="G405" s="255" t="s">
        <v>431</v>
      </c>
      <c r="H405" s="255" t="s">
        <v>431</v>
      </c>
      <c r="I405" s="256" t="s">
        <v>431</v>
      </c>
      <c r="J405" s="248"/>
      <c r="K405" s="248"/>
      <c r="L405" s="248"/>
      <c r="M405" s="248"/>
    </row>
    <row r="406" spans="3:13">
      <c r="C406" s="253" t="s">
        <v>437</v>
      </c>
      <c r="D406" s="254" t="s">
        <v>431</v>
      </c>
      <c r="E406" s="254">
        <v>0.02</v>
      </c>
      <c r="F406" s="254">
        <v>2.8</v>
      </c>
      <c r="G406" s="255" t="s">
        <v>431</v>
      </c>
      <c r="H406" s="255" t="s">
        <v>431</v>
      </c>
      <c r="I406" s="256" t="s">
        <v>431</v>
      </c>
      <c r="J406" s="248"/>
      <c r="K406" s="248"/>
      <c r="L406" s="248"/>
      <c r="M406" s="248"/>
    </row>
    <row r="407" spans="3:13">
      <c r="C407" s="253" t="s">
        <v>438</v>
      </c>
      <c r="D407" s="254">
        <v>0.23</v>
      </c>
      <c r="E407" s="254">
        <v>0.02</v>
      </c>
      <c r="F407" s="254">
        <v>2.0499999999999998</v>
      </c>
      <c r="G407" s="255" t="s">
        <v>431</v>
      </c>
      <c r="H407" s="255" t="s">
        <v>431</v>
      </c>
      <c r="I407" s="256" t="s">
        <v>431</v>
      </c>
      <c r="J407" s="248"/>
      <c r="K407" s="248"/>
      <c r="L407" s="248"/>
      <c r="M407" s="248"/>
    </row>
    <row r="408" spans="3:13">
      <c r="C408" s="253" t="s">
        <v>439</v>
      </c>
      <c r="D408" s="254" t="s">
        <v>431</v>
      </c>
      <c r="E408" s="254">
        <v>0.02</v>
      </c>
      <c r="F408" s="254">
        <v>2.8</v>
      </c>
      <c r="G408" s="255" t="s">
        <v>431</v>
      </c>
      <c r="H408" s="255" t="s">
        <v>431</v>
      </c>
      <c r="I408" s="256" t="s">
        <v>431</v>
      </c>
      <c r="J408" s="248"/>
      <c r="K408" s="248"/>
      <c r="L408" s="248"/>
      <c r="M408" s="248"/>
    </row>
    <row r="409" spans="3:13">
      <c r="C409" s="253" t="s">
        <v>440</v>
      </c>
      <c r="D409" s="254" t="s">
        <v>431</v>
      </c>
      <c r="E409" s="254">
        <v>0.02</v>
      </c>
      <c r="F409" s="254">
        <v>2.8</v>
      </c>
      <c r="G409" s="255" t="s">
        <v>431</v>
      </c>
      <c r="H409" s="255" t="s">
        <v>431</v>
      </c>
      <c r="I409" s="256" t="s">
        <v>431</v>
      </c>
      <c r="J409" s="248"/>
      <c r="K409" s="248"/>
      <c r="L409" s="248"/>
      <c r="M409" s="248"/>
    </row>
    <row r="410" spans="3:13">
      <c r="C410" s="253" t="s">
        <v>441</v>
      </c>
      <c r="D410" s="254" t="s">
        <v>431</v>
      </c>
      <c r="E410" s="254">
        <v>0.02</v>
      </c>
      <c r="F410" s="254">
        <v>3.02</v>
      </c>
      <c r="G410" s="255" t="s">
        <v>431</v>
      </c>
      <c r="H410" s="255" t="s">
        <v>431</v>
      </c>
      <c r="I410" s="256" t="s">
        <v>431</v>
      </c>
      <c r="J410" s="248"/>
      <c r="K410" s="248"/>
      <c r="L410" s="248"/>
      <c r="M410" s="248"/>
    </row>
    <row r="411" spans="3:13">
      <c r="C411" s="253" t="s">
        <v>442</v>
      </c>
      <c r="D411" s="254" t="s">
        <v>431</v>
      </c>
      <c r="E411" s="254">
        <v>0.02</v>
      </c>
      <c r="F411" s="254">
        <v>1.26</v>
      </c>
      <c r="G411" s="255" t="s">
        <v>431</v>
      </c>
      <c r="H411" s="255" t="s">
        <v>431</v>
      </c>
      <c r="I411" s="256" t="s">
        <v>431</v>
      </c>
      <c r="J411" s="248"/>
      <c r="K411" s="248"/>
      <c r="L411" s="248"/>
      <c r="M411" s="248"/>
    </row>
    <row r="412" spans="3:13">
      <c r="C412" s="253" t="s">
        <v>443</v>
      </c>
      <c r="D412" s="254" t="s">
        <v>431</v>
      </c>
      <c r="E412" s="254">
        <v>0.02</v>
      </c>
      <c r="F412" s="254">
        <v>0.01</v>
      </c>
      <c r="G412" s="350">
        <v>0.17</v>
      </c>
      <c r="H412" s="255" t="s">
        <v>431</v>
      </c>
      <c r="I412" s="256" t="s">
        <v>431</v>
      </c>
      <c r="J412" s="248"/>
      <c r="K412" s="248"/>
      <c r="L412" s="248"/>
      <c r="M412" s="248"/>
    </row>
    <row r="413" spans="3:13">
      <c r="C413" s="253" t="s">
        <v>444</v>
      </c>
      <c r="D413" s="254">
        <v>0.11</v>
      </c>
      <c r="E413" s="351">
        <v>0.9</v>
      </c>
      <c r="F413" s="254">
        <v>0.05</v>
      </c>
      <c r="G413" s="257" t="s">
        <v>431</v>
      </c>
      <c r="H413" s="255" t="s">
        <v>431</v>
      </c>
      <c r="I413" s="256" t="s">
        <v>431</v>
      </c>
      <c r="J413" s="248"/>
      <c r="K413" s="248"/>
      <c r="L413" s="248"/>
      <c r="M413" s="248"/>
    </row>
    <row r="414" spans="3:13">
      <c r="C414" s="253" t="s">
        <v>445</v>
      </c>
      <c r="D414" s="254">
        <v>0.02</v>
      </c>
      <c r="E414" s="351">
        <v>0.42</v>
      </c>
      <c r="F414" s="254">
        <v>0.05</v>
      </c>
      <c r="G414" s="257" t="s">
        <v>431</v>
      </c>
      <c r="H414" s="255" t="s">
        <v>431</v>
      </c>
      <c r="I414" s="256" t="s">
        <v>431</v>
      </c>
      <c r="J414" s="248"/>
      <c r="K414" s="248"/>
      <c r="L414" s="248"/>
      <c r="M414" s="248"/>
    </row>
    <row r="415" spans="3:13">
      <c r="C415" s="253" t="s">
        <v>446</v>
      </c>
      <c r="D415" s="254">
        <v>0.02</v>
      </c>
      <c r="E415" s="351">
        <v>0.35</v>
      </c>
      <c r="F415" s="254">
        <v>0.05</v>
      </c>
      <c r="G415" s="257" t="s">
        <v>431</v>
      </c>
      <c r="H415" s="255" t="s">
        <v>431</v>
      </c>
      <c r="I415" s="256" t="s">
        <v>431</v>
      </c>
      <c r="J415" s="248"/>
      <c r="K415" s="248"/>
      <c r="L415" s="248"/>
      <c r="M415" s="248"/>
    </row>
    <row r="416" spans="3:13">
      <c r="C416" s="253" t="s">
        <v>447</v>
      </c>
      <c r="D416" s="254">
        <v>0.02</v>
      </c>
      <c r="E416" s="351">
        <v>1.25</v>
      </c>
      <c r="F416" s="254">
        <v>0.05</v>
      </c>
      <c r="G416" s="257" t="s">
        <v>431</v>
      </c>
      <c r="H416" s="255" t="s">
        <v>431</v>
      </c>
      <c r="I416" s="256" t="s">
        <v>431</v>
      </c>
      <c r="J416" s="248"/>
      <c r="K416" s="248"/>
      <c r="L416" s="248"/>
      <c r="M416" s="248"/>
    </row>
    <row r="417" spans="3:13">
      <c r="C417" s="253" t="s">
        <v>448</v>
      </c>
      <c r="D417" s="254">
        <v>0.04</v>
      </c>
      <c r="E417" s="351">
        <v>0.35</v>
      </c>
      <c r="F417" s="254">
        <v>0.05</v>
      </c>
      <c r="G417" s="257" t="s">
        <v>431</v>
      </c>
      <c r="H417" s="255" t="s">
        <v>431</v>
      </c>
      <c r="I417" s="256" t="s">
        <v>431</v>
      </c>
      <c r="J417" s="248"/>
      <c r="K417" s="248"/>
      <c r="L417" s="248"/>
      <c r="M417" s="248"/>
    </row>
    <row r="418" spans="3:13">
      <c r="C418" s="253" t="s">
        <v>449</v>
      </c>
      <c r="D418" s="254">
        <v>0.04</v>
      </c>
      <c r="E418" s="351">
        <v>1.25</v>
      </c>
      <c r="F418" s="254">
        <v>0.05</v>
      </c>
      <c r="G418" s="257" t="s">
        <v>431</v>
      </c>
      <c r="H418" s="255" t="s">
        <v>431</v>
      </c>
      <c r="I418" s="256" t="s">
        <v>431</v>
      </c>
      <c r="J418" s="248"/>
      <c r="K418" s="248"/>
      <c r="L418" s="248"/>
      <c r="M418" s="248"/>
    </row>
    <row r="419" spans="3:13">
      <c r="C419" s="253" t="s">
        <v>450</v>
      </c>
      <c r="D419" s="254">
        <v>0.09</v>
      </c>
      <c r="E419" s="351">
        <v>0.17</v>
      </c>
      <c r="F419" s="254">
        <v>0.05</v>
      </c>
      <c r="G419" s="257" t="s">
        <v>431</v>
      </c>
      <c r="H419" s="255" t="s">
        <v>431</v>
      </c>
      <c r="I419" s="256" t="s">
        <v>431</v>
      </c>
      <c r="J419" s="248"/>
      <c r="K419" s="248"/>
      <c r="L419" s="248"/>
      <c r="M419" s="248"/>
    </row>
    <row r="420" spans="3:13">
      <c r="C420" s="253" t="s">
        <v>451</v>
      </c>
      <c r="D420" s="254">
        <v>0.15</v>
      </c>
      <c r="E420" s="351">
        <v>7.0000000000000007E-2</v>
      </c>
      <c r="F420" s="254">
        <v>0.05</v>
      </c>
      <c r="G420" s="257" t="s">
        <v>431</v>
      </c>
      <c r="H420" s="255" t="s">
        <v>431</v>
      </c>
      <c r="I420" s="256" t="s">
        <v>431</v>
      </c>
      <c r="J420" s="248"/>
      <c r="K420" s="248"/>
      <c r="L420" s="248"/>
      <c r="M420" s="248"/>
    </row>
    <row r="421" spans="3:13">
      <c r="C421" s="253" t="s">
        <v>452</v>
      </c>
      <c r="D421" s="254" t="s">
        <v>431</v>
      </c>
      <c r="E421" s="351">
        <v>0.57999999999999996</v>
      </c>
      <c r="F421" s="254">
        <v>0.05</v>
      </c>
      <c r="G421" s="350">
        <v>0.15</v>
      </c>
      <c r="H421" s="257">
        <v>0.14000000000000001</v>
      </c>
      <c r="I421" s="258">
        <v>0.11</v>
      </c>
      <c r="J421" s="248"/>
      <c r="K421" s="248"/>
      <c r="L421" s="248"/>
      <c r="M421" s="248"/>
    </row>
    <row r="422" spans="3:13">
      <c r="C422" s="253" t="s">
        <v>453</v>
      </c>
      <c r="D422" s="254" t="s">
        <v>431</v>
      </c>
      <c r="E422" s="351">
        <v>0.57999999999999996</v>
      </c>
      <c r="F422" s="254">
        <v>0.05</v>
      </c>
      <c r="G422" s="257" t="s">
        <v>431</v>
      </c>
      <c r="H422" s="257">
        <v>0.14000000000000001</v>
      </c>
      <c r="I422" s="258">
        <v>0.11</v>
      </c>
      <c r="J422" s="248"/>
      <c r="K422" s="248"/>
      <c r="L422" s="248"/>
      <c r="M422" s="248"/>
    </row>
    <row r="423" spans="3:13">
      <c r="C423" s="253" t="s">
        <v>454</v>
      </c>
      <c r="D423" s="254" t="s">
        <v>431</v>
      </c>
      <c r="E423" s="351">
        <v>0.57999999999999996</v>
      </c>
      <c r="F423" s="254">
        <v>0.05</v>
      </c>
      <c r="G423" s="350">
        <v>0.15</v>
      </c>
      <c r="H423" s="257">
        <v>0.14000000000000001</v>
      </c>
      <c r="I423" s="258">
        <v>0.11</v>
      </c>
      <c r="J423" s="248"/>
      <c r="K423" s="248"/>
      <c r="L423" s="248"/>
      <c r="M423" s="248"/>
    </row>
    <row r="424" spans="3:13">
      <c r="C424" s="253" t="s">
        <v>455</v>
      </c>
      <c r="D424" s="254" t="s">
        <v>431</v>
      </c>
      <c r="E424" s="351">
        <v>0.57999999999999996</v>
      </c>
      <c r="F424" s="254">
        <v>0.05</v>
      </c>
      <c r="G424" s="350">
        <v>0.15</v>
      </c>
      <c r="H424" s="257">
        <v>0.14000000000000001</v>
      </c>
      <c r="I424" s="258">
        <v>0.11</v>
      </c>
      <c r="J424" s="248"/>
      <c r="K424" s="248"/>
      <c r="L424" s="248"/>
      <c r="M424" s="248"/>
    </row>
    <row r="425" spans="3:13">
      <c r="C425" s="253" t="s">
        <v>456</v>
      </c>
      <c r="D425" s="254" t="s">
        <v>431</v>
      </c>
      <c r="E425" s="351">
        <v>0.57999999999999996</v>
      </c>
      <c r="F425" s="254">
        <v>0.05</v>
      </c>
      <c r="G425" s="350">
        <v>0.15</v>
      </c>
      <c r="H425" s="257">
        <v>0.14000000000000001</v>
      </c>
      <c r="I425" s="258">
        <v>0.11</v>
      </c>
      <c r="J425" s="248"/>
      <c r="K425" s="248"/>
      <c r="L425" s="248"/>
      <c r="M425" s="248"/>
    </row>
    <row r="426" spans="3:13">
      <c r="C426" s="253" t="s">
        <v>457</v>
      </c>
      <c r="D426" s="254" t="s">
        <v>431</v>
      </c>
      <c r="E426" s="351">
        <v>0.57999999999999996</v>
      </c>
      <c r="F426" s="254">
        <v>0.05</v>
      </c>
      <c r="G426" s="350">
        <v>0.15</v>
      </c>
      <c r="H426" s="257">
        <v>0.14000000000000001</v>
      </c>
      <c r="I426" s="258">
        <v>0.11</v>
      </c>
      <c r="J426" s="248"/>
      <c r="K426" s="248"/>
      <c r="L426" s="248"/>
      <c r="M426" s="248"/>
    </row>
    <row r="427" spans="3:13">
      <c r="C427" s="253" t="s">
        <v>458</v>
      </c>
      <c r="D427" s="254" t="s">
        <v>431</v>
      </c>
      <c r="E427" s="351">
        <v>0.57999999999999996</v>
      </c>
      <c r="F427" s="254">
        <v>0.05</v>
      </c>
      <c r="G427" s="350">
        <v>0.15</v>
      </c>
      <c r="H427" s="257">
        <v>0.14000000000000001</v>
      </c>
      <c r="I427" s="258">
        <v>0.11</v>
      </c>
      <c r="J427" s="248"/>
      <c r="K427" s="248"/>
      <c r="L427" s="248"/>
      <c r="M427" s="248"/>
    </row>
    <row r="428" spans="3:13">
      <c r="C428" s="253" t="s">
        <v>459</v>
      </c>
      <c r="D428" s="254" t="s">
        <v>431</v>
      </c>
      <c r="E428" s="351">
        <v>0.57999999999999996</v>
      </c>
      <c r="F428" s="254">
        <v>0.05</v>
      </c>
      <c r="G428" s="350">
        <v>0.15</v>
      </c>
      <c r="H428" s="257">
        <v>0.14000000000000001</v>
      </c>
      <c r="I428" s="258">
        <v>0.11</v>
      </c>
      <c r="J428" s="248"/>
      <c r="K428" s="248"/>
      <c r="L428" s="248"/>
      <c r="M428" s="248"/>
    </row>
    <row r="429" spans="3:13">
      <c r="C429" s="253" t="s">
        <v>460</v>
      </c>
      <c r="D429" s="254" t="s">
        <v>431</v>
      </c>
      <c r="E429" s="351">
        <v>0.33</v>
      </c>
      <c r="F429" s="254">
        <v>0.05</v>
      </c>
      <c r="G429" s="257">
        <v>0.19</v>
      </c>
      <c r="H429" s="257">
        <v>0.11</v>
      </c>
      <c r="I429" s="258" t="s">
        <v>431</v>
      </c>
      <c r="J429" s="248"/>
      <c r="K429" s="248"/>
      <c r="L429" s="248"/>
      <c r="M429" s="248"/>
    </row>
    <row r="430" spans="3:13">
      <c r="C430" s="253" t="s">
        <v>461</v>
      </c>
      <c r="D430" s="254" t="s">
        <v>431</v>
      </c>
      <c r="E430" s="351">
        <v>0.26</v>
      </c>
      <c r="F430" s="254">
        <v>0.05</v>
      </c>
      <c r="G430" s="257">
        <v>0.19</v>
      </c>
      <c r="H430" s="257">
        <v>0.09</v>
      </c>
      <c r="I430" s="258" t="s">
        <v>431</v>
      </c>
      <c r="J430" s="248"/>
      <c r="K430" s="248"/>
      <c r="L430" s="248"/>
      <c r="M430" s="248"/>
    </row>
    <row r="431" spans="3:13">
      <c r="C431" s="253" t="s">
        <v>462</v>
      </c>
      <c r="D431" s="254" t="s">
        <v>431</v>
      </c>
      <c r="E431" s="351">
        <v>0.26</v>
      </c>
      <c r="F431" s="254">
        <v>0.05</v>
      </c>
      <c r="G431" s="257">
        <v>0.19</v>
      </c>
      <c r="H431" s="257">
        <v>0.13</v>
      </c>
      <c r="I431" s="258" t="s">
        <v>431</v>
      </c>
      <c r="J431" s="248"/>
      <c r="K431" s="248"/>
      <c r="L431" s="248"/>
      <c r="M431" s="248"/>
    </row>
    <row r="432" spans="3:13">
      <c r="C432" s="253" t="s">
        <v>463</v>
      </c>
      <c r="D432" s="254" t="s">
        <v>431</v>
      </c>
      <c r="E432" s="351">
        <v>0.53</v>
      </c>
      <c r="F432" s="254">
        <v>0.05</v>
      </c>
      <c r="G432" s="257">
        <v>0.19</v>
      </c>
      <c r="H432" s="257">
        <v>0.16</v>
      </c>
      <c r="I432" s="258" t="s">
        <v>431</v>
      </c>
      <c r="J432" s="248"/>
      <c r="K432" s="248"/>
      <c r="L432" s="248"/>
      <c r="M432" s="248"/>
    </row>
    <row r="433" spans="3:13">
      <c r="C433" s="253" t="s">
        <v>464</v>
      </c>
      <c r="D433" s="254">
        <v>7.0000000000000007E-2</v>
      </c>
      <c r="E433" s="351">
        <v>0.8</v>
      </c>
      <c r="F433" s="254">
        <v>0.05</v>
      </c>
      <c r="G433" s="257" t="s">
        <v>431</v>
      </c>
      <c r="H433" s="257" t="s">
        <v>431</v>
      </c>
      <c r="I433" s="258" t="s">
        <v>431</v>
      </c>
      <c r="J433" s="248"/>
      <c r="K433" s="248"/>
      <c r="L433" s="248"/>
      <c r="M433" s="248"/>
    </row>
    <row r="434" spans="3:13">
      <c r="C434" s="253" t="s">
        <v>465</v>
      </c>
      <c r="D434" s="254">
        <v>7.0000000000000007E-2</v>
      </c>
      <c r="E434" s="351">
        <v>0.77</v>
      </c>
      <c r="F434" s="254">
        <v>0.05</v>
      </c>
      <c r="G434" s="257" t="s">
        <v>431</v>
      </c>
      <c r="H434" s="257" t="s">
        <v>431</v>
      </c>
      <c r="I434" s="258" t="s">
        <v>431</v>
      </c>
      <c r="J434" s="248"/>
      <c r="K434" s="248"/>
      <c r="L434" s="248"/>
      <c r="M434" s="248"/>
    </row>
    <row r="435" spans="3:13">
      <c r="C435" s="253" t="s">
        <v>466</v>
      </c>
      <c r="D435" s="254">
        <v>0.03</v>
      </c>
      <c r="E435" s="351">
        <v>0.75</v>
      </c>
      <c r="F435" s="254">
        <v>0.05</v>
      </c>
      <c r="G435" s="257" t="s">
        <v>431</v>
      </c>
      <c r="H435" s="257" t="s">
        <v>431</v>
      </c>
      <c r="I435" s="258" t="s">
        <v>431</v>
      </c>
      <c r="J435" s="248"/>
      <c r="K435" s="248"/>
      <c r="L435" s="248"/>
      <c r="M435" s="248"/>
    </row>
    <row r="436" spans="3:13">
      <c r="C436" s="253" t="s">
        <v>467</v>
      </c>
      <c r="D436" s="254">
        <v>0.23</v>
      </c>
      <c r="E436" s="254">
        <v>0.02</v>
      </c>
      <c r="F436" s="254">
        <v>0.01</v>
      </c>
      <c r="G436" s="257" t="s">
        <v>431</v>
      </c>
      <c r="H436" s="257" t="s">
        <v>431</v>
      </c>
      <c r="I436" s="258" t="s">
        <v>431</v>
      </c>
      <c r="J436" s="248"/>
      <c r="K436" s="248"/>
      <c r="L436" s="248"/>
      <c r="M436" s="248"/>
    </row>
    <row r="437" spans="3:13">
      <c r="C437" s="253" t="s">
        <v>468</v>
      </c>
      <c r="D437" s="254">
        <v>0.22</v>
      </c>
      <c r="E437" s="254">
        <v>0.02</v>
      </c>
      <c r="F437" s="254">
        <v>2.34</v>
      </c>
      <c r="G437" s="257" t="s">
        <v>431</v>
      </c>
      <c r="H437" s="257" t="s">
        <v>431</v>
      </c>
      <c r="I437" s="258" t="s">
        <v>431</v>
      </c>
      <c r="J437" s="248"/>
      <c r="K437" s="248"/>
      <c r="L437" s="248"/>
      <c r="M437" s="248"/>
    </row>
    <row r="438" spans="3:13">
      <c r="C438" s="253" t="s">
        <v>469</v>
      </c>
      <c r="D438" s="254">
        <v>0.09</v>
      </c>
      <c r="E438" s="351">
        <v>0.68</v>
      </c>
      <c r="F438" s="254">
        <v>0.11</v>
      </c>
      <c r="G438" s="257" t="s">
        <v>431</v>
      </c>
      <c r="H438" s="257" t="s">
        <v>431</v>
      </c>
      <c r="I438" s="258" t="s">
        <v>431</v>
      </c>
      <c r="J438" s="248"/>
      <c r="K438" s="248"/>
      <c r="L438" s="248"/>
      <c r="M438" s="248"/>
    </row>
    <row r="439" spans="3:13">
      <c r="C439" s="253" t="s">
        <v>470</v>
      </c>
      <c r="D439" s="254" t="s">
        <v>431</v>
      </c>
      <c r="E439" s="351">
        <v>0.57999999999999996</v>
      </c>
      <c r="F439" s="254">
        <v>0.05</v>
      </c>
      <c r="G439" s="350">
        <v>0.15</v>
      </c>
      <c r="H439" s="257" t="s">
        <v>431</v>
      </c>
      <c r="I439" s="258" t="s">
        <v>431</v>
      </c>
      <c r="J439" s="248"/>
      <c r="K439" s="248"/>
      <c r="L439" s="248"/>
      <c r="M439" s="248"/>
    </row>
    <row r="440" spans="3:13">
      <c r="C440" s="253" t="s">
        <v>471</v>
      </c>
      <c r="D440" s="254" t="s">
        <v>431</v>
      </c>
      <c r="E440" s="351">
        <v>0.48</v>
      </c>
      <c r="F440" s="254">
        <v>0.05</v>
      </c>
      <c r="G440" s="350">
        <v>0.17</v>
      </c>
      <c r="H440" s="257" t="s">
        <v>431</v>
      </c>
      <c r="I440" s="258" t="s">
        <v>431</v>
      </c>
      <c r="J440" s="248"/>
      <c r="K440" s="248"/>
      <c r="L440" s="248"/>
      <c r="M440" s="248"/>
    </row>
    <row r="441" spans="3:13">
      <c r="C441" s="253" t="s">
        <v>472</v>
      </c>
      <c r="D441" s="254" t="s">
        <v>431</v>
      </c>
      <c r="E441" s="351">
        <v>0.52</v>
      </c>
      <c r="F441" s="254">
        <v>0.43</v>
      </c>
      <c r="G441" s="257" t="s">
        <v>431</v>
      </c>
      <c r="H441" s="257" t="s">
        <v>431</v>
      </c>
      <c r="I441" s="258" t="s">
        <v>431</v>
      </c>
      <c r="J441" s="248"/>
      <c r="K441" s="248"/>
      <c r="L441" s="248"/>
      <c r="M441" s="248"/>
    </row>
    <row r="442" spans="3:13">
      <c r="C442" s="253" t="s">
        <v>473</v>
      </c>
      <c r="D442" s="254" t="s">
        <v>431</v>
      </c>
      <c r="E442" s="254">
        <v>0.02</v>
      </c>
      <c r="F442" s="254">
        <v>1.68</v>
      </c>
      <c r="G442" s="255" t="s">
        <v>431</v>
      </c>
      <c r="H442" s="255" t="s">
        <v>431</v>
      </c>
      <c r="I442" s="256" t="s">
        <v>431</v>
      </c>
      <c r="J442" s="248"/>
      <c r="K442" s="248"/>
      <c r="L442" s="248"/>
      <c r="M442" s="248"/>
    </row>
    <row r="443" spans="3:13">
      <c r="C443" s="253" t="s">
        <v>474</v>
      </c>
      <c r="D443" s="254" t="s">
        <v>431</v>
      </c>
      <c r="E443" s="254">
        <v>0.02</v>
      </c>
      <c r="F443" s="254">
        <v>0.4</v>
      </c>
      <c r="G443" s="255" t="s">
        <v>431</v>
      </c>
      <c r="H443" s="255" t="s">
        <v>431</v>
      </c>
      <c r="I443" s="256" t="s">
        <v>431</v>
      </c>
      <c r="J443" s="248"/>
      <c r="K443" s="248"/>
      <c r="L443" s="248"/>
      <c r="M443" s="248"/>
    </row>
    <row r="444" spans="3:13">
      <c r="C444" s="253" t="s">
        <v>475</v>
      </c>
      <c r="D444" s="254" t="s">
        <v>431</v>
      </c>
      <c r="E444" s="254">
        <v>0.02</v>
      </c>
      <c r="F444" s="254">
        <v>0.89</v>
      </c>
      <c r="G444" s="255" t="s">
        <v>431</v>
      </c>
      <c r="H444" s="255" t="s">
        <v>431</v>
      </c>
      <c r="I444" s="256" t="s">
        <v>431</v>
      </c>
      <c r="J444" s="248"/>
      <c r="K444" s="248"/>
      <c r="L444" s="248"/>
      <c r="M444" s="248"/>
    </row>
    <row r="445" spans="3:13">
      <c r="C445" s="253" t="s">
        <v>476</v>
      </c>
      <c r="D445" s="254" t="s">
        <v>431</v>
      </c>
      <c r="E445" s="254">
        <v>0.02</v>
      </c>
      <c r="F445" s="254">
        <v>0.74</v>
      </c>
      <c r="G445" s="255" t="s">
        <v>431</v>
      </c>
      <c r="H445" s="255" t="s">
        <v>431</v>
      </c>
      <c r="I445" s="256" t="s">
        <v>431</v>
      </c>
      <c r="J445" s="248"/>
      <c r="K445" s="248"/>
      <c r="L445" s="248"/>
      <c r="M445" s="248"/>
    </row>
    <row r="446" spans="3:13">
      <c r="C446" s="253" t="s">
        <v>477</v>
      </c>
      <c r="D446" s="254" t="s">
        <v>431</v>
      </c>
      <c r="E446" s="254">
        <v>0.02</v>
      </c>
      <c r="F446" s="254">
        <v>0.64</v>
      </c>
      <c r="G446" s="255" t="s">
        <v>431</v>
      </c>
      <c r="H446" s="255" t="s">
        <v>431</v>
      </c>
      <c r="I446" s="256" t="s">
        <v>431</v>
      </c>
      <c r="J446" s="248"/>
      <c r="K446" s="248"/>
      <c r="L446" s="248"/>
      <c r="M446" s="248"/>
    </row>
    <row r="447" spans="3:13">
      <c r="C447" s="253" t="s">
        <v>478</v>
      </c>
      <c r="D447" s="254" t="s">
        <v>431</v>
      </c>
      <c r="E447" s="254">
        <v>0.02</v>
      </c>
      <c r="F447" s="254">
        <v>2.23</v>
      </c>
      <c r="G447" s="255" t="s">
        <v>431</v>
      </c>
      <c r="H447" s="255" t="s">
        <v>431</v>
      </c>
      <c r="I447" s="256" t="s">
        <v>431</v>
      </c>
      <c r="J447" s="248"/>
      <c r="K447" s="248"/>
      <c r="L447" s="248"/>
      <c r="M447" s="248"/>
    </row>
    <row r="448" spans="3:13">
      <c r="C448" s="253" t="s">
        <v>479</v>
      </c>
      <c r="D448" s="254" t="s">
        <v>431</v>
      </c>
      <c r="E448" s="254">
        <v>0.02</v>
      </c>
      <c r="F448" s="254">
        <v>1.92</v>
      </c>
      <c r="G448" s="255" t="s">
        <v>431</v>
      </c>
      <c r="H448" s="255" t="s">
        <v>431</v>
      </c>
      <c r="I448" s="256" t="s">
        <v>431</v>
      </c>
      <c r="J448" s="248"/>
      <c r="K448" s="248"/>
      <c r="L448" s="248"/>
      <c r="M448" s="248"/>
    </row>
    <row r="449" spans="1:13">
      <c r="A449" s="8"/>
      <c r="B449" s="8"/>
      <c r="C449" s="253" t="s">
        <v>480</v>
      </c>
      <c r="D449" s="254" t="s">
        <v>431</v>
      </c>
      <c r="E449" s="254">
        <v>0.02</v>
      </c>
      <c r="F449" s="254">
        <v>0.87</v>
      </c>
      <c r="G449" s="255" t="s">
        <v>431</v>
      </c>
      <c r="H449" s="255" t="s">
        <v>431</v>
      </c>
      <c r="I449" s="256" t="s">
        <v>431</v>
      </c>
      <c r="J449" s="248"/>
      <c r="K449" s="248"/>
      <c r="L449" s="248"/>
      <c r="M449" s="248"/>
    </row>
    <row r="450" spans="1:13">
      <c r="A450" s="8"/>
      <c r="B450" s="8"/>
      <c r="C450" s="253" t="s">
        <v>481</v>
      </c>
      <c r="D450" s="254" t="s">
        <v>431</v>
      </c>
      <c r="E450" s="254">
        <v>0.02</v>
      </c>
      <c r="F450" s="254" t="s">
        <v>431</v>
      </c>
      <c r="G450" s="255" t="s">
        <v>431</v>
      </c>
      <c r="H450" s="255" t="s">
        <v>431</v>
      </c>
      <c r="I450" s="256" t="s">
        <v>431</v>
      </c>
      <c r="J450" s="248"/>
      <c r="K450" s="248"/>
      <c r="L450" s="248"/>
      <c r="M450" s="248"/>
    </row>
    <row r="451" spans="1:13">
      <c r="A451" s="8"/>
      <c r="B451" s="8"/>
      <c r="C451" s="253" t="s">
        <v>482</v>
      </c>
      <c r="D451" s="254">
        <v>0.01</v>
      </c>
      <c r="E451" s="254">
        <v>0.02</v>
      </c>
      <c r="F451" s="254" t="s">
        <v>431</v>
      </c>
      <c r="G451" s="255" t="s">
        <v>431</v>
      </c>
      <c r="H451" s="255" t="s">
        <v>431</v>
      </c>
      <c r="I451" s="256" t="s">
        <v>431</v>
      </c>
      <c r="J451" s="248"/>
      <c r="K451" s="248"/>
      <c r="L451" s="248"/>
      <c r="M451" s="248"/>
    </row>
    <row r="452" spans="1:13">
      <c r="A452" s="8"/>
      <c r="B452" s="8"/>
      <c r="C452" s="253" t="s">
        <v>483</v>
      </c>
      <c r="D452" s="254">
        <v>0.01</v>
      </c>
      <c r="E452" s="254">
        <v>0.02</v>
      </c>
      <c r="F452" s="254" t="s">
        <v>431</v>
      </c>
      <c r="G452" s="255" t="s">
        <v>431</v>
      </c>
      <c r="H452" s="255" t="s">
        <v>431</v>
      </c>
      <c r="I452" s="256" t="s">
        <v>431</v>
      </c>
      <c r="J452" s="248"/>
      <c r="K452" s="248"/>
      <c r="L452" s="248"/>
      <c r="M452" s="248"/>
    </row>
    <row r="453" spans="1:13">
      <c r="A453" s="8"/>
      <c r="B453" s="8"/>
      <c r="C453" s="253" t="s">
        <v>204</v>
      </c>
      <c r="D453" s="254">
        <v>0.1</v>
      </c>
      <c r="E453" s="254">
        <v>0.02</v>
      </c>
      <c r="F453" s="254">
        <v>2.21</v>
      </c>
      <c r="G453" s="255" t="s">
        <v>431</v>
      </c>
      <c r="H453" s="255" t="s">
        <v>431</v>
      </c>
      <c r="I453" s="256" t="s">
        <v>431</v>
      </c>
      <c r="J453" s="248"/>
      <c r="K453" s="248"/>
      <c r="L453" s="248"/>
      <c r="M453" s="248"/>
    </row>
    <row r="454" spans="1:13">
      <c r="A454" s="8"/>
      <c r="B454" s="8"/>
      <c r="C454" s="253" t="s">
        <v>484</v>
      </c>
      <c r="D454" s="259">
        <v>0</v>
      </c>
      <c r="E454" s="254">
        <v>0.02</v>
      </c>
      <c r="F454" s="254" t="s">
        <v>431</v>
      </c>
      <c r="G454" s="255" t="s">
        <v>431</v>
      </c>
      <c r="H454" s="255" t="s">
        <v>431</v>
      </c>
      <c r="I454" s="256" t="s">
        <v>431</v>
      </c>
      <c r="J454" s="248"/>
      <c r="K454" s="248"/>
      <c r="L454" s="248"/>
      <c r="M454" s="248"/>
    </row>
    <row r="455" spans="1:13">
      <c r="A455" s="8"/>
      <c r="B455" s="8"/>
      <c r="C455" s="253" t="s">
        <v>485</v>
      </c>
      <c r="D455" s="254">
        <v>0.03</v>
      </c>
      <c r="E455" s="254">
        <v>0.02</v>
      </c>
      <c r="F455" s="254">
        <v>0.7</v>
      </c>
      <c r="G455" s="255" t="s">
        <v>431</v>
      </c>
      <c r="H455" s="255" t="s">
        <v>431</v>
      </c>
      <c r="I455" s="256" t="s">
        <v>431</v>
      </c>
      <c r="J455" s="248"/>
      <c r="K455" s="248"/>
      <c r="L455" s="248"/>
      <c r="M455" s="248"/>
    </row>
    <row r="456" spans="1:13">
      <c r="A456" s="8"/>
      <c r="B456" s="8"/>
      <c r="C456" s="253" t="s">
        <v>486</v>
      </c>
      <c r="D456" s="254" t="s">
        <v>431</v>
      </c>
      <c r="E456" s="254">
        <v>0.02</v>
      </c>
      <c r="F456" s="254" t="s">
        <v>431</v>
      </c>
      <c r="G456" s="255" t="s">
        <v>431</v>
      </c>
      <c r="H456" s="255" t="s">
        <v>431</v>
      </c>
      <c r="I456" s="256" t="s">
        <v>431</v>
      </c>
      <c r="J456" s="248"/>
      <c r="K456" s="248"/>
      <c r="L456" s="248"/>
      <c r="M456" s="248"/>
    </row>
    <row r="457" spans="1:13">
      <c r="A457" s="8"/>
      <c r="B457" s="8"/>
      <c r="C457" s="253" t="s">
        <v>487</v>
      </c>
      <c r="D457" s="254">
        <v>0.05</v>
      </c>
      <c r="E457" s="254">
        <v>0.02</v>
      </c>
      <c r="F457" s="254" t="s">
        <v>431</v>
      </c>
      <c r="G457" s="255" t="s">
        <v>431</v>
      </c>
      <c r="H457" s="255" t="s">
        <v>431</v>
      </c>
      <c r="I457" s="256" t="s">
        <v>431</v>
      </c>
      <c r="J457" s="248"/>
      <c r="K457" s="248"/>
      <c r="L457" s="248"/>
      <c r="M457" s="248"/>
    </row>
    <row r="458" spans="1:13">
      <c r="A458" s="8"/>
      <c r="B458" s="8"/>
      <c r="C458" s="253" t="s">
        <v>488</v>
      </c>
      <c r="D458" s="254" t="s">
        <v>431</v>
      </c>
      <c r="E458" s="254">
        <v>0.02</v>
      </c>
      <c r="F458" s="254">
        <v>0.28999999999999998</v>
      </c>
      <c r="G458" s="255" t="s">
        <v>431</v>
      </c>
      <c r="H458" s="255" t="s">
        <v>431</v>
      </c>
      <c r="I458" s="256" t="s">
        <v>431</v>
      </c>
      <c r="J458" s="248"/>
      <c r="K458" s="248"/>
      <c r="L458" s="248"/>
      <c r="M458" s="248"/>
    </row>
    <row r="459" spans="1:13" ht="16" thickBot="1">
      <c r="A459" s="8"/>
      <c r="B459" s="8"/>
      <c r="C459" s="260" t="s">
        <v>489</v>
      </c>
      <c r="D459" s="261" t="s">
        <v>431</v>
      </c>
      <c r="E459" s="261">
        <v>0.18</v>
      </c>
      <c r="F459" s="261">
        <v>0.08</v>
      </c>
      <c r="G459" s="262" t="s">
        <v>431</v>
      </c>
      <c r="H459" s="262" t="s">
        <v>431</v>
      </c>
      <c r="I459" s="263" t="s">
        <v>431</v>
      </c>
      <c r="J459" s="248"/>
      <c r="K459" s="248"/>
      <c r="L459" s="248"/>
      <c r="M459" s="248"/>
    </row>
    <row r="460" spans="1:13">
      <c r="A460" s="6"/>
      <c r="B460" s="7"/>
      <c r="C460" s="891" t="s">
        <v>490</v>
      </c>
      <c r="D460" s="891"/>
      <c r="E460" s="891"/>
      <c r="F460" s="891"/>
      <c r="G460" s="891"/>
      <c r="H460" s="891"/>
      <c r="I460" s="891"/>
      <c r="J460" s="891"/>
      <c r="K460" s="891"/>
      <c r="L460" s="891"/>
      <c r="M460" s="6"/>
    </row>
    <row r="461" spans="1:13">
      <c r="A461" s="6"/>
      <c r="B461" s="7"/>
      <c r="C461" s="879" t="s">
        <v>491</v>
      </c>
      <c r="D461" s="879"/>
      <c r="E461" s="879"/>
      <c r="F461" s="879"/>
      <c r="G461" s="879"/>
      <c r="H461" s="879"/>
      <c r="I461" s="879"/>
      <c r="J461" s="879"/>
      <c r="K461" s="879"/>
      <c r="L461" s="879"/>
      <c r="M461" s="6"/>
    </row>
    <row r="462" spans="1:13">
      <c r="A462" s="6"/>
      <c r="B462" s="7"/>
      <c r="C462" s="6"/>
      <c r="D462" s="6"/>
      <c r="E462" s="6"/>
      <c r="F462" s="6"/>
      <c r="G462" s="6"/>
      <c r="H462" s="6"/>
      <c r="I462" s="6"/>
      <c r="J462" s="6"/>
      <c r="K462" s="6"/>
      <c r="L462" s="6"/>
      <c r="M462" s="6"/>
    </row>
    <row r="463" spans="1:13" ht="16">
      <c r="A463" s="6"/>
      <c r="B463" s="125" t="s">
        <v>492</v>
      </c>
      <c r="C463" s="892" t="s">
        <v>493</v>
      </c>
      <c r="D463" s="893"/>
      <c r="E463" s="893"/>
      <c r="F463" s="893"/>
      <c r="G463" s="893"/>
      <c r="H463" s="128"/>
      <c r="I463" s="128"/>
      <c r="J463" s="128"/>
      <c r="K463" s="128"/>
      <c r="L463" s="129"/>
      <c r="M463" s="6"/>
    </row>
    <row r="464" spans="1:13" ht="17" thickBot="1">
      <c r="A464" s="21"/>
      <c r="B464" s="265"/>
      <c r="C464" s="894" t="s">
        <v>404</v>
      </c>
      <c r="D464" s="894"/>
      <c r="E464" s="894"/>
      <c r="F464" s="894"/>
      <c r="G464" s="894"/>
      <c r="H464" s="894"/>
      <c r="I464" s="894"/>
      <c r="J464" s="894"/>
      <c r="K464" s="894"/>
      <c r="L464" s="21"/>
      <c r="M464" s="21"/>
    </row>
    <row r="465" spans="1:13" ht="31" thickBot="1">
      <c r="A465" s="6"/>
      <c r="B465" s="7"/>
      <c r="C465" s="179" t="s">
        <v>82</v>
      </c>
      <c r="D465" s="132" t="s">
        <v>405</v>
      </c>
      <c r="E465" s="132" t="s">
        <v>406</v>
      </c>
      <c r="F465" s="132" t="s">
        <v>407</v>
      </c>
      <c r="G465" s="133" t="s">
        <v>408</v>
      </c>
      <c r="H465" s="6"/>
      <c r="I465" s="44"/>
      <c r="J465" s="6"/>
      <c r="K465" s="6"/>
      <c r="L465" s="6"/>
      <c r="M465" s="6"/>
    </row>
    <row r="466" spans="1:13" ht="16">
      <c r="A466" s="6"/>
      <c r="B466" s="7"/>
      <c r="C466" s="266" t="s">
        <v>411</v>
      </c>
      <c r="D466" s="205">
        <v>0.34100000000000003</v>
      </c>
      <c r="E466" s="352">
        <v>8.9999999999999993E-3</v>
      </c>
      <c r="F466" s="352">
        <v>8.0000000000000002E-3</v>
      </c>
      <c r="G466" s="267" t="s">
        <v>410</v>
      </c>
      <c r="H466" s="332"/>
      <c r="I466" s="52"/>
      <c r="J466" s="52"/>
      <c r="K466" s="6"/>
      <c r="L466" s="6"/>
      <c r="M466" s="6"/>
    </row>
    <row r="467" spans="1:13" ht="16">
      <c r="A467" s="6"/>
      <c r="B467" s="7"/>
      <c r="C467" s="45" t="s">
        <v>412</v>
      </c>
      <c r="D467" s="210">
        <v>0.46400000000000002</v>
      </c>
      <c r="E467" s="353">
        <v>1.2E-2</v>
      </c>
      <c r="F467" s="353">
        <v>0.01</v>
      </c>
      <c r="G467" s="268" t="s">
        <v>410</v>
      </c>
      <c r="H467" s="332"/>
      <c r="I467" s="52"/>
      <c r="J467" s="52"/>
      <c r="K467" s="6"/>
      <c r="L467" s="6"/>
      <c r="M467" s="6"/>
    </row>
    <row r="468" spans="1:13" ht="16" thickBot="1">
      <c r="A468" s="6"/>
      <c r="B468" s="7"/>
      <c r="C468" s="91" t="s">
        <v>88</v>
      </c>
      <c r="D468" s="215">
        <v>0.189</v>
      </c>
      <c r="E468" s="354">
        <v>7.0000000000000007E-2</v>
      </c>
      <c r="F468" s="354">
        <v>7.0000000000000001E-3</v>
      </c>
      <c r="G468" s="270" t="s">
        <v>410</v>
      </c>
      <c r="H468" s="332"/>
      <c r="I468" s="52"/>
      <c r="J468" s="52"/>
      <c r="K468" s="6"/>
      <c r="L468" s="6"/>
      <c r="M468" s="6"/>
    </row>
    <row r="469" spans="1:13" ht="16">
      <c r="A469" s="6"/>
      <c r="B469" s="7"/>
      <c r="C469" s="355" t="s">
        <v>494</v>
      </c>
      <c r="D469" s="356">
        <v>5.8000000000000003E-2</v>
      </c>
      <c r="E469" s="357">
        <v>5.4999999999999997E-3</v>
      </c>
      <c r="F469" s="357">
        <v>6.9999999999999999E-4</v>
      </c>
      <c r="G469" s="274" t="s">
        <v>495</v>
      </c>
      <c r="H469" s="332"/>
      <c r="I469" s="332"/>
      <c r="J469" s="332"/>
      <c r="K469" s="275"/>
      <c r="L469" s="6"/>
      <c r="M469" s="6"/>
    </row>
    <row r="470" spans="1:13" ht="16">
      <c r="A470" s="6"/>
      <c r="B470" s="7"/>
      <c r="C470" s="358" t="s">
        <v>496</v>
      </c>
      <c r="D470" s="353">
        <v>0.15</v>
      </c>
      <c r="E470" s="359">
        <v>1.17E-2</v>
      </c>
      <c r="F470" s="359">
        <v>3.8E-3</v>
      </c>
      <c r="G470" s="274" t="s">
        <v>495</v>
      </c>
      <c r="H470" s="332"/>
      <c r="I470" s="332"/>
      <c r="J470" s="332"/>
      <c r="K470" s="275"/>
      <c r="L470" s="6"/>
      <c r="M470" s="6"/>
    </row>
    <row r="471" spans="1:13" ht="16">
      <c r="A471" s="6"/>
      <c r="B471" s="7"/>
      <c r="C471" s="358" t="s">
        <v>497</v>
      </c>
      <c r="D471" s="353">
        <v>0.113</v>
      </c>
      <c r="E471" s="359">
        <v>9.1999999999999998E-3</v>
      </c>
      <c r="F471" s="359">
        <v>2.5999999999999999E-3</v>
      </c>
      <c r="G471" s="274" t="s">
        <v>495</v>
      </c>
      <c r="H471" s="332"/>
      <c r="I471" s="332"/>
      <c r="J471" s="332"/>
      <c r="K471" s="275"/>
      <c r="L471" s="6"/>
      <c r="M471" s="6"/>
    </row>
    <row r="472" spans="1:13" ht="16">
      <c r="A472" s="6"/>
      <c r="B472" s="7"/>
      <c r="C472" s="360" t="s">
        <v>498</v>
      </c>
      <c r="D472" s="278">
        <v>0.14299999999999999</v>
      </c>
      <c r="E472" s="146">
        <v>1.1900000000000001E-2</v>
      </c>
      <c r="F472" s="146">
        <v>2.8999999999999998E-3</v>
      </c>
      <c r="G472" s="268" t="s">
        <v>495</v>
      </c>
      <c r="H472" s="332"/>
      <c r="I472" s="332"/>
      <c r="J472" s="332"/>
      <c r="K472" s="275"/>
      <c r="L472" s="6"/>
      <c r="M472" s="6"/>
    </row>
    <row r="473" spans="1:13" ht="16">
      <c r="A473" s="6"/>
      <c r="B473" s="7"/>
      <c r="C473" s="277" t="s">
        <v>499</v>
      </c>
      <c r="D473" s="278">
        <v>0.106</v>
      </c>
      <c r="E473" s="146">
        <v>9.4999999999999998E-3</v>
      </c>
      <c r="F473" s="146">
        <v>1.2999999999999999E-3</v>
      </c>
      <c r="G473" s="268" t="s">
        <v>495</v>
      </c>
      <c r="H473" s="332"/>
      <c r="I473" s="332"/>
      <c r="J473" s="332"/>
      <c r="K473" s="275"/>
      <c r="L473" s="6"/>
      <c r="M473" s="6"/>
    </row>
    <row r="474" spans="1:13">
      <c r="A474" s="6"/>
      <c r="B474" s="7"/>
      <c r="C474" s="277" t="s">
        <v>157</v>
      </c>
      <c r="D474" s="210">
        <v>5.3999999999999999E-2</v>
      </c>
      <c r="E474" s="361">
        <v>2.06E-2</v>
      </c>
      <c r="F474" s="151">
        <v>8.9999999999999998E-4</v>
      </c>
      <c r="G474" s="268" t="s">
        <v>495</v>
      </c>
      <c r="H474" s="332"/>
      <c r="I474" s="332"/>
      <c r="J474" s="332"/>
      <c r="K474" s="6"/>
      <c r="L474" s="6"/>
      <c r="M474" s="6"/>
    </row>
    <row r="475" spans="1:13">
      <c r="A475" s="6"/>
      <c r="B475" s="38"/>
      <c r="C475" s="45" t="s">
        <v>500</v>
      </c>
      <c r="D475" s="280">
        <v>0.20599999999999999</v>
      </c>
      <c r="E475" s="144">
        <v>7.1000000000000004E-3</v>
      </c>
      <c r="F475" s="144">
        <v>6.4999999999999997E-3</v>
      </c>
      <c r="G475" s="268" t="s">
        <v>495</v>
      </c>
      <c r="H475" s="332"/>
      <c r="I475" s="332"/>
      <c r="J475" s="332"/>
      <c r="K475" s="6"/>
      <c r="L475" s="6"/>
      <c r="M475" s="6"/>
    </row>
    <row r="476" spans="1:13" ht="29">
      <c r="A476" s="6"/>
      <c r="B476" s="38"/>
      <c r="C476" s="281" t="s">
        <v>501</v>
      </c>
      <c r="D476" s="210">
        <v>0.13100000000000001</v>
      </c>
      <c r="E476" s="144">
        <v>5.9999999999999995E-4</v>
      </c>
      <c r="F476" s="144">
        <v>4.1999999999999997E-3</v>
      </c>
      <c r="G476" s="268" t="s">
        <v>495</v>
      </c>
      <c r="H476" s="332"/>
      <c r="I476" s="332"/>
      <c r="J476" s="332"/>
      <c r="K476" s="6"/>
      <c r="L476" s="6"/>
      <c r="M476" s="6"/>
    </row>
    <row r="477" spans="1:13" ht="16" thickBot="1">
      <c r="A477" s="6"/>
      <c r="B477" s="38"/>
      <c r="C477" s="91" t="s">
        <v>502</v>
      </c>
      <c r="D477" s="215">
        <v>0.161</v>
      </c>
      <c r="E477" s="282">
        <v>5.9999999999999995E-4</v>
      </c>
      <c r="F477" s="149">
        <v>5.1000000000000004E-3</v>
      </c>
      <c r="G477" s="270" t="s">
        <v>495</v>
      </c>
      <c r="H477" s="332"/>
      <c r="I477" s="332"/>
      <c r="J477" s="332"/>
      <c r="K477" s="6"/>
      <c r="L477" s="6"/>
      <c r="M477" s="6"/>
    </row>
    <row r="478" spans="1:13">
      <c r="A478" s="6"/>
      <c r="B478" s="38"/>
      <c r="C478" s="859" t="s">
        <v>503</v>
      </c>
      <c r="D478" s="859"/>
      <c r="E478" s="859"/>
      <c r="F478" s="859"/>
      <c r="G478" s="859"/>
      <c r="H478" s="859"/>
      <c r="I478" s="859"/>
      <c r="J478" s="859"/>
      <c r="K478" s="859"/>
      <c r="L478" s="859"/>
      <c r="M478" s="6"/>
    </row>
    <row r="479" spans="1:13">
      <c r="A479" s="6"/>
      <c r="B479" s="7"/>
      <c r="C479" s="859" t="s">
        <v>504</v>
      </c>
      <c r="D479" s="859"/>
      <c r="E479" s="859"/>
      <c r="F479" s="859"/>
      <c r="G479" s="859"/>
      <c r="H479" s="859"/>
      <c r="I479" s="859"/>
      <c r="J479" s="859"/>
      <c r="K479" s="859"/>
      <c r="L479" s="859"/>
      <c r="M479" s="6"/>
    </row>
    <row r="480" spans="1:13">
      <c r="A480" s="6"/>
      <c r="B480" s="7"/>
      <c r="C480" s="20"/>
      <c r="D480" s="20"/>
      <c r="E480" s="20"/>
      <c r="F480" s="20"/>
      <c r="G480" s="20"/>
      <c r="H480" s="20"/>
      <c r="I480" s="20"/>
      <c r="J480" s="20"/>
      <c r="K480" s="20"/>
      <c r="L480" s="20"/>
      <c r="M480" s="6"/>
    </row>
    <row r="481" spans="1:13" ht="16">
      <c r="A481" s="6"/>
      <c r="B481" s="880" t="s">
        <v>505</v>
      </c>
      <c r="C481" s="881"/>
      <c r="D481" s="881"/>
      <c r="E481" s="881"/>
      <c r="F481" s="881"/>
      <c r="G481" s="881"/>
      <c r="H481" s="881"/>
      <c r="I481" s="881"/>
      <c r="J481" s="881"/>
      <c r="K481" s="881"/>
      <c r="L481" s="882"/>
      <c r="M481" s="6"/>
    </row>
    <row r="482" spans="1:13">
      <c r="A482" s="6"/>
      <c r="B482" s="7"/>
      <c r="C482" s="6"/>
      <c r="D482" s="6"/>
      <c r="E482" s="6"/>
      <c r="F482" s="6"/>
      <c r="G482" s="6"/>
      <c r="H482" s="6"/>
      <c r="I482" s="6"/>
      <c r="J482" s="6"/>
      <c r="K482" s="6"/>
      <c r="L482" s="6"/>
      <c r="M482" s="6"/>
    </row>
    <row r="483" spans="1:13" ht="16">
      <c r="A483" s="6"/>
      <c r="B483" s="125" t="s">
        <v>506</v>
      </c>
      <c r="C483" s="242" t="s">
        <v>507</v>
      </c>
      <c r="D483" s="128"/>
      <c r="E483" s="128"/>
      <c r="F483" s="128"/>
      <c r="G483" s="128"/>
      <c r="H483" s="128"/>
      <c r="I483" s="128"/>
      <c r="J483" s="128"/>
      <c r="K483" s="128"/>
      <c r="L483" s="129"/>
      <c r="M483" s="6"/>
    </row>
    <row r="484" spans="1:13" ht="16" thickBot="1">
      <c r="A484" s="6"/>
      <c r="B484" s="6"/>
      <c r="C484" s="6"/>
      <c r="D484" s="6"/>
      <c r="E484" s="6"/>
      <c r="F484" s="6"/>
      <c r="G484" s="6"/>
      <c r="H484" s="6"/>
      <c r="I484" s="6"/>
      <c r="J484" s="6"/>
      <c r="K484" s="6"/>
      <c r="L484" s="6"/>
      <c r="M484" s="6"/>
    </row>
    <row r="485" spans="1:13" ht="29" thickBot="1">
      <c r="A485" s="6"/>
      <c r="B485" s="6"/>
      <c r="C485" s="283" t="s">
        <v>171</v>
      </c>
      <c r="D485" s="284" t="s">
        <v>172</v>
      </c>
      <c r="E485" s="285"/>
      <c r="F485" s="6"/>
      <c r="G485" s="6"/>
      <c r="H485" s="6"/>
      <c r="I485" s="6"/>
      <c r="J485" s="6"/>
      <c r="K485" s="6"/>
      <c r="L485" s="6"/>
      <c r="M485" s="6"/>
    </row>
    <row r="486" spans="1:13">
      <c r="A486" s="6"/>
      <c r="B486" s="6"/>
      <c r="C486" s="286" t="s">
        <v>508</v>
      </c>
      <c r="D486" s="287">
        <v>1</v>
      </c>
      <c r="E486" s="6"/>
      <c r="F486" s="6"/>
      <c r="G486" s="6"/>
      <c r="H486" s="6"/>
      <c r="I486" s="6"/>
      <c r="J486" s="6"/>
      <c r="K486" s="6"/>
      <c r="L486" s="6"/>
      <c r="M486" s="6"/>
    </row>
    <row r="487" spans="1:13">
      <c r="A487" s="6"/>
      <c r="B487" s="6"/>
      <c r="C487" s="288" t="s">
        <v>173</v>
      </c>
      <c r="D487" s="289">
        <v>25</v>
      </c>
      <c r="E487" s="6"/>
      <c r="F487" s="6"/>
      <c r="G487" s="6"/>
      <c r="H487" s="6"/>
      <c r="I487" s="6"/>
      <c r="J487" s="6"/>
      <c r="K487" s="6"/>
      <c r="L487" s="6"/>
      <c r="M487" s="6"/>
    </row>
    <row r="488" spans="1:13">
      <c r="A488" s="6"/>
      <c r="B488" s="6"/>
      <c r="C488" s="288" t="s">
        <v>174</v>
      </c>
      <c r="D488" s="289">
        <v>298</v>
      </c>
      <c r="E488" s="8"/>
      <c r="F488" s="6"/>
      <c r="G488" s="6"/>
      <c r="H488" s="6"/>
      <c r="I488" s="6"/>
      <c r="J488" s="6"/>
      <c r="K488" s="6"/>
      <c r="L488" s="6"/>
      <c r="M488" s="6"/>
    </row>
    <row r="489" spans="1:13">
      <c r="A489" s="6"/>
      <c r="B489" s="6"/>
      <c r="C489" s="288" t="s">
        <v>509</v>
      </c>
      <c r="D489" s="289">
        <v>14800</v>
      </c>
      <c r="E489" s="6"/>
      <c r="F489" s="6"/>
      <c r="G489" s="6"/>
      <c r="H489" s="6"/>
      <c r="I489" s="6"/>
      <c r="J489" s="6"/>
      <c r="K489" s="6"/>
      <c r="L489" s="6"/>
      <c r="M489" s="6"/>
    </row>
    <row r="490" spans="1:13">
      <c r="A490" s="6"/>
      <c r="B490" s="6"/>
      <c r="C490" s="288" t="s">
        <v>510</v>
      </c>
      <c r="D490" s="289">
        <v>675</v>
      </c>
      <c r="E490" s="6"/>
      <c r="F490" s="6"/>
      <c r="G490" s="6"/>
      <c r="H490" s="6"/>
      <c r="I490" s="6"/>
      <c r="J490" s="6"/>
      <c r="K490" s="6"/>
      <c r="L490" s="6"/>
      <c r="M490" s="6"/>
    </row>
    <row r="491" spans="1:13">
      <c r="A491" s="6"/>
      <c r="B491" s="6"/>
      <c r="C491" s="288" t="s">
        <v>511</v>
      </c>
      <c r="D491" s="289">
        <v>92</v>
      </c>
      <c r="E491" s="6"/>
      <c r="F491" s="6"/>
      <c r="G491" s="6"/>
      <c r="H491" s="6"/>
      <c r="I491" s="6"/>
      <c r="J491" s="6"/>
      <c r="K491" s="6"/>
      <c r="L491" s="6"/>
      <c r="M491" s="6"/>
    </row>
    <row r="492" spans="1:13">
      <c r="A492" s="6"/>
      <c r="B492" s="6"/>
      <c r="C492" s="288" t="s">
        <v>512</v>
      </c>
      <c r="D492" s="289">
        <v>3500</v>
      </c>
      <c r="E492" s="6"/>
      <c r="F492" s="6"/>
      <c r="G492" s="886"/>
      <c r="H492" s="886"/>
      <c r="I492" s="886"/>
      <c r="J492" s="886"/>
      <c r="K492" s="886"/>
      <c r="L492" s="886"/>
      <c r="M492" s="886"/>
    </row>
    <row r="493" spans="1:13">
      <c r="A493" s="6"/>
      <c r="B493" s="6"/>
      <c r="C493" s="288" t="s">
        <v>513</v>
      </c>
      <c r="D493" s="289">
        <v>1100</v>
      </c>
      <c r="E493" s="6"/>
      <c r="F493" s="6"/>
      <c r="G493" s="886"/>
      <c r="H493" s="886"/>
      <c r="I493" s="886"/>
      <c r="J493" s="886"/>
      <c r="K493" s="886"/>
      <c r="L493" s="886"/>
      <c r="M493" s="886"/>
    </row>
    <row r="494" spans="1:13">
      <c r="A494" s="6"/>
      <c r="B494" s="6"/>
      <c r="C494" s="288" t="s">
        <v>514</v>
      </c>
      <c r="D494" s="289">
        <v>1430</v>
      </c>
      <c r="E494" s="6"/>
      <c r="F494" s="6"/>
      <c r="G494" s="6"/>
      <c r="H494" s="6"/>
      <c r="I494" s="6"/>
      <c r="J494" s="6"/>
      <c r="K494" s="6"/>
      <c r="L494" s="6"/>
      <c r="M494" s="6"/>
    </row>
    <row r="495" spans="1:13">
      <c r="A495" s="6"/>
      <c r="B495" s="6"/>
      <c r="C495" s="288" t="s">
        <v>515</v>
      </c>
      <c r="D495" s="289">
        <v>353</v>
      </c>
      <c r="E495" s="6"/>
      <c r="F495" s="6"/>
      <c r="G495" s="6"/>
      <c r="H495" s="6"/>
      <c r="I495" s="6"/>
      <c r="J495" s="6"/>
      <c r="K495" s="6"/>
      <c r="L495" s="6"/>
      <c r="M495" s="6"/>
    </row>
    <row r="496" spans="1:13">
      <c r="A496" s="6"/>
      <c r="B496" s="6"/>
      <c r="C496" s="39" t="s">
        <v>516</v>
      </c>
      <c r="D496" s="289">
        <v>4470</v>
      </c>
      <c r="E496" s="6"/>
      <c r="F496" s="6"/>
      <c r="G496" s="6"/>
      <c r="H496" s="6"/>
      <c r="I496" s="6"/>
      <c r="J496" s="6"/>
      <c r="K496" s="6"/>
      <c r="L496" s="6"/>
      <c r="M496" s="6"/>
    </row>
    <row r="497" spans="1:13">
      <c r="A497" s="6"/>
      <c r="B497" s="6"/>
      <c r="C497" s="288" t="s">
        <v>517</v>
      </c>
      <c r="D497" s="289">
        <v>53</v>
      </c>
      <c r="E497" s="6"/>
      <c r="F497" s="6"/>
      <c r="G497" s="6"/>
      <c r="H497" s="6"/>
      <c r="I497" s="6"/>
      <c r="J497" s="6"/>
      <c r="K497" s="6"/>
      <c r="L497" s="6"/>
      <c r="M497" s="6"/>
    </row>
    <row r="498" spans="1:13">
      <c r="A498" s="6"/>
      <c r="B498" s="6"/>
      <c r="C498" s="288" t="s">
        <v>518</v>
      </c>
      <c r="D498" s="289">
        <v>124</v>
      </c>
      <c r="E498" s="6"/>
      <c r="F498" s="6"/>
      <c r="G498" s="6"/>
      <c r="H498" s="6"/>
      <c r="I498" s="6"/>
      <c r="J498" s="6"/>
      <c r="K498" s="6"/>
      <c r="L498" s="6"/>
      <c r="M498" s="6"/>
    </row>
    <row r="499" spans="1:13">
      <c r="A499" s="6"/>
      <c r="B499" s="6"/>
      <c r="C499" s="288" t="s">
        <v>519</v>
      </c>
      <c r="D499" s="289">
        <v>12</v>
      </c>
      <c r="E499" s="6"/>
      <c r="F499" s="6"/>
      <c r="G499" s="6"/>
      <c r="H499" s="6"/>
      <c r="I499" s="6"/>
      <c r="J499" s="6"/>
      <c r="K499" s="6"/>
      <c r="L499" s="6"/>
      <c r="M499" s="6"/>
    </row>
    <row r="500" spans="1:13">
      <c r="A500" s="6"/>
      <c r="B500" s="6"/>
      <c r="C500" s="288" t="s">
        <v>520</v>
      </c>
      <c r="D500" s="289">
        <v>3220</v>
      </c>
      <c r="E500" s="6"/>
      <c r="F500" s="6"/>
      <c r="G500" s="886"/>
      <c r="H500" s="886"/>
      <c r="I500" s="886"/>
      <c r="J500" s="886"/>
      <c r="K500" s="886"/>
      <c r="L500" s="886"/>
      <c r="M500" s="886"/>
    </row>
    <row r="501" spans="1:13">
      <c r="A501" s="6"/>
      <c r="B501" s="6"/>
      <c r="C501" s="288" t="s">
        <v>521</v>
      </c>
      <c r="D501" s="289">
        <v>1340</v>
      </c>
      <c r="E501" s="6"/>
      <c r="F501" s="6"/>
      <c r="G501" s="886"/>
      <c r="H501" s="886"/>
      <c r="I501" s="886"/>
      <c r="J501" s="886"/>
      <c r="K501" s="886"/>
      <c r="L501" s="886"/>
      <c r="M501" s="886"/>
    </row>
    <row r="502" spans="1:13">
      <c r="A502" s="6"/>
      <c r="B502" s="6"/>
      <c r="C502" s="288" t="s">
        <v>522</v>
      </c>
      <c r="D502" s="289">
        <v>1370</v>
      </c>
      <c r="E502" s="6"/>
      <c r="F502" s="6"/>
      <c r="G502" s="6"/>
      <c r="H502" s="6"/>
      <c r="I502" s="6"/>
      <c r="J502" s="6"/>
      <c r="K502" s="6"/>
      <c r="L502" s="6"/>
      <c r="M502" s="6"/>
    </row>
    <row r="503" spans="1:13">
      <c r="A503" s="6"/>
      <c r="B503" s="6"/>
      <c r="C503" s="288" t="s">
        <v>523</v>
      </c>
      <c r="D503" s="289">
        <v>9810</v>
      </c>
      <c r="E503" s="6"/>
      <c r="F503" s="6"/>
      <c r="G503" s="6"/>
      <c r="H503" s="6"/>
      <c r="I503" s="6"/>
      <c r="J503" s="6"/>
      <c r="K503" s="6"/>
      <c r="L503" s="6"/>
      <c r="M503" s="6"/>
    </row>
    <row r="504" spans="1:13">
      <c r="A504" s="6"/>
      <c r="B504" s="6"/>
      <c r="C504" s="39" t="s">
        <v>524</v>
      </c>
      <c r="D504" s="289">
        <v>693</v>
      </c>
      <c r="E504" s="6"/>
      <c r="F504" s="6"/>
      <c r="G504" s="6"/>
      <c r="H504" s="6"/>
      <c r="I504" s="6"/>
      <c r="J504" s="6"/>
      <c r="K504" s="6"/>
      <c r="L504" s="6"/>
      <c r="M504" s="6"/>
    </row>
    <row r="505" spans="1:13">
      <c r="A505" s="6"/>
      <c r="B505" s="6"/>
      <c r="C505" s="288" t="s">
        <v>525</v>
      </c>
      <c r="D505" s="289">
        <v>1030</v>
      </c>
      <c r="E505" s="6"/>
      <c r="F505" s="6"/>
      <c r="G505" s="6"/>
      <c r="H505" s="6"/>
      <c r="I505" s="6"/>
      <c r="J505" s="6"/>
      <c r="K505" s="6"/>
      <c r="L505" s="6"/>
      <c r="M505" s="6"/>
    </row>
    <row r="506" spans="1:13">
      <c r="A506" s="6"/>
      <c r="B506" s="6"/>
      <c r="C506" s="288" t="s">
        <v>526</v>
      </c>
      <c r="D506" s="289">
        <v>794</v>
      </c>
      <c r="E506" s="6"/>
      <c r="F506" s="6"/>
      <c r="G506" s="6"/>
      <c r="H506" s="6"/>
      <c r="I506" s="6"/>
      <c r="J506" s="6"/>
      <c r="K506" s="6"/>
      <c r="L506" s="6"/>
      <c r="M506" s="6"/>
    </row>
    <row r="507" spans="1:13">
      <c r="A507" s="6"/>
      <c r="B507" s="6"/>
      <c r="C507" s="39" t="s">
        <v>527</v>
      </c>
      <c r="D507" s="289">
        <v>1640</v>
      </c>
      <c r="E507" s="6"/>
      <c r="F507" s="6"/>
      <c r="G507" s="6"/>
      <c r="H507" s="6"/>
      <c r="I507" s="6"/>
      <c r="J507" s="6"/>
      <c r="K507" s="6"/>
      <c r="L507" s="6"/>
      <c r="M507" s="6"/>
    </row>
    <row r="508" spans="1:13">
      <c r="A508" s="6"/>
      <c r="B508" s="6"/>
      <c r="C508" s="288" t="s">
        <v>528</v>
      </c>
      <c r="D508" s="289">
        <v>22800</v>
      </c>
      <c r="E508" s="6"/>
      <c r="F508" s="6"/>
      <c r="G508" s="6"/>
      <c r="H508" s="6"/>
      <c r="I508" s="6"/>
      <c r="J508" s="6"/>
      <c r="K508" s="6"/>
      <c r="L508" s="6"/>
      <c r="M508" s="6"/>
    </row>
    <row r="509" spans="1:13">
      <c r="A509" s="6"/>
      <c r="B509" s="6"/>
      <c r="C509" s="288" t="s">
        <v>529</v>
      </c>
      <c r="D509" s="289">
        <v>17200</v>
      </c>
      <c r="E509" s="6"/>
      <c r="F509" s="6"/>
      <c r="G509" s="6"/>
      <c r="H509" s="6"/>
      <c r="I509" s="6"/>
      <c r="J509" s="6"/>
      <c r="K509" s="6"/>
      <c r="L509" s="6"/>
      <c r="M509" s="6"/>
    </row>
    <row r="510" spans="1:13">
      <c r="A510" s="6"/>
      <c r="B510" s="6"/>
      <c r="C510" s="39" t="s">
        <v>530</v>
      </c>
      <c r="D510" s="289">
        <v>7390</v>
      </c>
      <c r="E510" s="6"/>
      <c r="F510" s="6"/>
      <c r="G510" s="6"/>
      <c r="H510" s="6"/>
      <c r="I510" s="6"/>
      <c r="J510" s="6"/>
      <c r="K510" s="6"/>
      <c r="L510" s="6"/>
      <c r="M510" s="6"/>
    </row>
    <row r="511" spans="1:13">
      <c r="A511" s="6"/>
      <c r="B511" s="6"/>
      <c r="C511" s="39" t="s">
        <v>531</v>
      </c>
      <c r="D511" s="289">
        <v>12200</v>
      </c>
      <c r="E511" s="6"/>
      <c r="F511" s="6"/>
      <c r="G511" s="6"/>
      <c r="H511" s="6"/>
      <c r="I511" s="6"/>
      <c r="J511" s="6"/>
      <c r="K511" s="6"/>
      <c r="L511" s="6"/>
      <c r="M511" s="6"/>
    </row>
    <row r="512" spans="1:13">
      <c r="A512" s="6"/>
      <c r="B512" s="6"/>
      <c r="C512" s="39" t="s">
        <v>532</v>
      </c>
      <c r="D512" s="289">
        <v>8830</v>
      </c>
      <c r="E512" s="6"/>
      <c r="F512" s="6"/>
      <c r="G512" s="6"/>
      <c r="H512" s="6"/>
      <c r="I512" s="6"/>
      <c r="J512" s="6"/>
      <c r="K512" s="6"/>
      <c r="L512" s="6"/>
      <c r="M512" s="6"/>
    </row>
    <row r="513" spans="1:13">
      <c r="A513" s="6"/>
      <c r="B513" s="6"/>
      <c r="C513" s="39" t="s">
        <v>533</v>
      </c>
      <c r="D513" s="290">
        <v>10300</v>
      </c>
      <c r="E513" s="6"/>
      <c r="F513" s="6"/>
      <c r="G513" s="6"/>
      <c r="H513" s="6"/>
      <c r="I513" s="6"/>
      <c r="J513" s="6"/>
      <c r="K513" s="6"/>
      <c r="L513" s="6"/>
      <c r="M513" s="6"/>
    </row>
    <row r="514" spans="1:13">
      <c r="A514" s="6"/>
      <c r="B514" s="6"/>
      <c r="C514" s="39" t="s">
        <v>534</v>
      </c>
      <c r="D514" s="289">
        <v>8860</v>
      </c>
      <c r="E514" s="6"/>
      <c r="F514" s="6"/>
      <c r="G514" s="6"/>
      <c r="H514" s="6"/>
      <c r="I514" s="6"/>
      <c r="J514" s="6"/>
      <c r="K514" s="6"/>
      <c r="L514" s="6"/>
      <c r="M514" s="6"/>
    </row>
    <row r="515" spans="1:13">
      <c r="A515" s="6"/>
      <c r="B515" s="6"/>
      <c r="C515" s="39" t="s">
        <v>535</v>
      </c>
      <c r="D515" s="289">
        <v>9160</v>
      </c>
      <c r="E515" s="6"/>
      <c r="F515" s="6"/>
      <c r="G515" s="6"/>
      <c r="H515" s="6"/>
      <c r="I515" s="6"/>
      <c r="J515" s="6"/>
      <c r="K515" s="6"/>
      <c r="L515" s="6"/>
      <c r="M515" s="6"/>
    </row>
    <row r="516" spans="1:13">
      <c r="A516" s="6"/>
      <c r="B516" s="6"/>
      <c r="C516" s="39" t="s">
        <v>536</v>
      </c>
      <c r="D516" s="289">
        <v>9300</v>
      </c>
      <c r="E516" s="6"/>
      <c r="F516" s="6"/>
      <c r="G516" s="6"/>
      <c r="H516" s="6"/>
      <c r="I516" s="6"/>
      <c r="J516" s="6"/>
      <c r="K516" s="6"/>
      <c r="L516" s="6"/>
      <c r="M516" s="6"/>
    </row>
    <row r="517" spans="1:13" ht="16" thickBot="1">
      <c r="A517" s="6"/>
      <c r="B517" s="6"/>
      <c r="C517" s="236" t="s">
        <v>537</v>
      </c>
      <c r="D517" s="291" t="s">
        <v>538</v>
      </c>
      <c r="E517" s="6"/>
      <c r="F517" s="6"/>
      <c r="G517" s="6"/>
      <c r="H517" s="6"/>
      <c r="I517" s="6"/>
      <c r="J517" s="6"/>
      <c r="K517" s="6"/>
      <c r="L517" s="6"/>
      <c r="M517" s="6"/>
    </row>
    <row r="518" spans="1:13">
      <c r="A518" s="6"/>
      <c r="B518" s="6"/>
      <c r="C518" s="859" t="s">
        <v>539</v>
      </c>
      <c r="D518" s="859"/>
      <c r="E518" s="859"/>
      <c r="F518" s="859"/>
      <c r="G518" s="859"/>
      <c r="H518" s="859"/>
      <c r="I518" s="859"/>
      <c r="J518" s="859"/>
      <c r="K518" s="859"/>
      <c r="L518" s="898"/>
      <c r="M518" s="6"/>
    </row>
    <row r="519" spans="1:13">
      <c r="A519" s="6"/>
      <c r="B519" s="6"/>
      <c r="C519" s="6"/>
      <c r="D519" s="6"/>
      <c r="E519" s="6"/>
      <c r="F519" s="6"/>
      <c r="G519" s="6"/>
      <c r="H519" s="6"/>
      <c r="I519" s="6"/>
      <c r="J519" s="6"/>
      <c r="K519" s="6"/>
      <c r="L519" s="6"/>
      <c r="M519" s="6"/>
    </row>
    <row r="520" spans="1:13" ht="16">
      <c r="A520" s="8"/>
      <c r="B520" s="125" t="s">
        <v>540</v>
      </c>
      <c r="C520" s="242" t="s">
        <v>541</v>
      </c>
      <c r="D520" s="128"/>
      <c r="E520" s="128"/>
      <c r="F520" s="128"/>
      <c r="G520" s="128"/>
      <c r="H520" s="128"/>
      <c r="I520" s="128"/>
      <c r="J520" s="128"/>
      <c r="K520" s="128"/>
      <c r="L520" s="129"/>
      <c r="M520" s="6"/>
    </row>
    <row r="521" spans="1:13" ht="17" thickBot="1">
      <c r="A521" s="6"/>
      <c r="B521" s="230"/>
      <c r="C521" s="292"/>
      <c r="D521" s="6"/>
      <c r="E521" s="6"/>
      <c r="F521" s="6"/>
      <c r="G521" s="6"/>
      <c r="H521" s="6"/>
      <c r="I521" s="6"/>
      <c r="J521" s="6"/>
      <c r="K521" s="6"/>
      <c r="L521" s="6"/>
      <c r="M521" s="6"/>
    </row>
    <row r="522" spans="1:13" ht="29" thickBot="1">
      <c r="A522" s="6"/>
      <c r="B522" s="6"/>
      <c r="C522" s="293" t="s">
        <v>542</v>
      </c>
      <c r="D522" s="294" t="s">
        <v>543</v>
      </c>
      <c r="E522" s="899" t="s">
        <v>544</v>
      </c>
      <c r="F522" s="900"/>
      <c r="G522" s="900"/>
      <c r="H522" s="901"/>
      <c r="I522" s="6"/>
      <c r="J522" s="6"/>
      <c r="K522" s="6"/>
      <c r="L522" s="6"/>
      <c r="M522" s="6"/>
    </row>
    <row r="523" spans="1:13">
      <c r="A523" s="6"/>
      <c r="B523" s="6"/>
      <c r="C523" s="231" t="s">
        <v>545</v>
      </c>
      <c r="D523" s="298">
        <v>16</v>
      </c>
      <c r="E523" s="902" t="s">
        <v>546</v>
      </c>
      <c r="F523" s="903"/>
      <c r="G523" s="903"/>
      <c r="H523" s="904"/>
      <c r="I523" s="302"/>
      <c r="J523" s="6"/>
      <c r="K523" s="6"/>
      <c r="L523" s="6"/>
      <c r="M523" s="6"/>
    </row>
    <row r="524" spans="1:13">
      <c r="A524" s="6"/>
      <c r="B524" s="6"/>
      <c r="C524" s="39" t="s">
        <v>547</v>
      </c>
      <c r="D524" s="303">
        <v>14</v>
      </c>
      <c r="E524" s="895" t="s">
        <v>548</v>
      </c>
      <c r="F524" s="896"/>
      <c r="G524" s="896"/>
      <c r="H524" s="897"/>
      <c r="I524" s="302"/>
      <c r="J524" s="6"/>
      <c r="K524" s="6"/>
      <c r="L524" s="6"/>
      <c r="M524" s="6"/>
    </row>
    <row r="525" spans="1:13">
      <c r="A525" s="6"/>
      <c r="B525" s="6"/>
      <c r="C525" s="39" t="s">
        <v>549</v>
      </c>
      <c r="D525" s="303">
        <v>19</v>
      </c>
      <c r="E525" s="895" t="s">
        <v>550</v>
      </c>
      <c r="F525" s="896"/>
      <c r="G525" s="896"/>
      <c r="H525" s="897"/>
      <c r="I525" s="302"/>
      <c r="J525" s="6"/>
      <c r="K525" s="6"/>
      <c r="L525" s="6"/>
      <c r="M525" s="6"/>
    </row>
    <row r="526" spans="1:13">
      <c r="A526" s="6"/>
      <c r="B526" s="6"/>
      <c r="C526" s="39" t="s">
        <v>551</v>
      </c>
      <c r="D526" s="303">
        <v>2100</v>
      </c>
      <c r="E526" s="895" t="s">
        <v>552</v>
      </c>
      <c r="F526" s="896"/>
      <c r="G526" s="896"/>
      <c r="H526" s="897"/>
      <c r="I526" s="302"/>
      <c r="J526" s="6"/>
      <c r="K526" s="6"/>
      <c r="L526" s="6"/>
      <c r="M526" s="6"/>
    </row>
    <row r="527" spans="1:13">
      <c r="A527" s="6"/>
      <c r="B527" s="6"/>
      <c r="C527" s="39" t="s">
        <v>553</v>
      </c>
      <c r="D527" s="303">
        <v>1330</v>
      </c>
      <c r="E527" s="895" t="s">
        <v>554</v>
      </c>
      <c r="F527" s="896"/>
      <c r="G527" s="896"/>
      <c r="H527" s="897"/>
      <c r="I527" s="302"/>
      <c r="J527" s="6"/>
      <c r="K527" s="6"/>
      <c r="L527" s="6"/>
      <c r="M527" s="6"/>
    </row>
    <row r="528" spans="1:13">
      <c r="A528" s="6"/>
      <c r="B528" s="6"/>
      <c r="C528" s="39" t="s">
        <v>555</v>
      </c>
      <c r="D528" s="303">
        <v>3444</v>
      </c>
      <c r="E528" s="895" t="s">
        <v>556</v>
      </c>
      <c r="F528" s="896"/>
      <c r="G528" s="896"/>
      <c r="H528" s="897"/>
      <c r="I528" s="302"/>
      <c r="J528" s="6"/>
      <c r="K528" s="6"/>
      <c r="L528" s="6"/>
      <c r="M528" s="6"/>
    </row>
    <row r="529" spans="1:13">
      <c r="A529" s="6"/>
      <c r="B529" s="6"/>
      <c r="C529" s="39" t="s">
        <v>557</v>
      </c>
      <c r="D529" s="303">
        <v>3922</v>
      </c>
      <c r="E529" s="895" t="s">
        <v>558</v>
      </c>
      <c r="F529" s="896"/>
      <c r="G529" s="896"/>
      <c r="H529" s="897"/>
      <c r="I529" s="302"/>
      <c r="J529" s="6"/>
      <c r="K529" s="6"/>
      <c r="L529" s="6"/>
      <c r="M529" s="6"/>
    </row>
    <row r="530" spans="1:13">
      <c r="A530" s="6"/>
      <c r="B530" s="6"/>
      <c r="C530" s="39" t="s">
        <v>559</v>
      </c>
      <c r="D530" s="303">
        <v>0</v>
      </c>
      <c r="E530" s="895" t="s">
        <v>560</v>
      </c>
      <c r="F530" s="896"/>
      <c r="G530" s="896"/>
      <c r="H530" s="897"/>
      <c r="I530" s="302"/>
      <c r="J530" s="6"/>
      <c r="K530" s="6"/>
      <c r="L530" s="6"/>
      <c r="M530" s="6"/>
    </row>
    <row r="531" spans="1:13">
      <c r="A531" s="6"/>
      <c r="B531" s="6"/>
      <c r="C531" s="39" t="s">
        <v>561</v>
      </c>
      <c r="D531" s="303">
        <v>2107</v>
      </c>
      <c r="E531" s="895" t="s">
        <v>562</v>
      </c>
      <c r="F531" s="896"/>
      <c r="G531" s="896"/>
      <c r="H531" s="897"/>
      <c r="I531" s="302"/>
      <c r="J531" s="6"/>
      <c r="K531" s="6"/>
      <c r="L531" s="6"/>
      <c r="M531" s="6"/>
    </row>
    <row r="532" spans="1:13">
      <c r="A532" s="6"/>
      <c r="B532" s="6"/>
      <c r="C532" s="39" t="s">
        <v>563</v>
      </c>
      <c r="D532" s="303">
        <v>2804</v>
      </c>
      <c r="E532" s="895" t="s">
        <v>564</v>
      </c>
      <c r="F532" s="896"/>
      <c r="G532" s="896"/>
      <c r="H532" s="897"/>
      <c r="I532" s="302"/>
      <c r="J532" s="6"/>
      <c r="K532" s="6"/>
      <c r="L532" s="6"/>
      <c r="M532" s="6"/>
    </row>
    <row r="533" spans="1:13">
      <c r="A533" s="6"/>
      <c r="B533" s="6"/>
      <c r="C533" s="39" t="s">
        <v>565</v>
      </c>
      <c r="D533" s="303">
        <v>1774</v>
      </c>
      <c r="E533" s="895" t="s">
        <v>566</v>
      </c>
      <c r="F533" s="896"/>
      <c r="G533" s="896"/>
      <c r="H533" s="897"/>
      <c r="I533" s="302"/>
      <c r="J533" s="6"/>
      <c r="K533" s="6"/>
      <c r="L533" s="6"/>
      <c r="M533" s="6"/>
    </row>
    <row r="534" spans="1:13">
      <c r="A534" s="6"/>
      <c r="B534" s="6"/>
      <c r="C534" s="39" t="s">
        <v>567</v>
      </c>
      <c r="D534" s="303">
        <v>1627</v>
      </c>
      <c r="E534" s="895" t="s">
        <v>568</v>
      </c>
      <c r="F534" s="896"/>
      <c r="G534" s="896"/>
      <c r="H534" s="897"/>
      <c r="I534" s="302"/>
      <c r="J534" s="6"/>
      <c r="K534" s="6"/>
      <c r="L534" s="6"/>
      <c r="M534" s="6"/>
    </row>
    <row r="535" spans="1:13">
      <c r="A535" s="6"/>
      <c r="B535" s="6"/>
      <c r="C535" s="39" t="s">
        <v>569</v>
      </c>
      <c r="D535" s="303">
        <v>1552</v>
      </c>
      <c r="E535" s="895" t="s">
        <v>570</v>
      </c>
      <c r="F535" s="896"/>
      <c r="G535" s="896"/>
      <c r="H535" s="897"/>
      <c r="I535" s="302"/>
      <c r="J535" s="6"/>
      <c r="K535" s="6"/>
      <c r="L535" s="6"/>
      <c r="M535" s="6"/>
    </row>
    <row r="536" spans="1:13">
      <c r="A536" s="6"/>
      <c r="B536" s="6"/>
      <c r="C536" s="39" t="s">
        <v>571</v>
      </c>
      <c r="D536" s="303">
        <v>2301</v>
      </c>
      <c r="E536" s="895" t="s">
        <v>572</v>
      </c>
      <c r="F536" s="896"/>
      <c r="G536" s="896"/>
      <c r="H536" s="897"/>
      <c r="I536" s="302"/>
      <c r="J536" s="6"/>
      <c r="K536" s="6"/>
      <c r="L536" s="6"/>
      <c r="M536" s="6"/>
    </row>
    <row r="537" spans="1:13">
      <c r="A537" s="6"/>
      <c r="B537" s="6"/>
      <c r="C537" s="39" t="s">
        <v>573</v>
      </c>
      <c r="D537" s="303">
        <v>0</v>
      </c>
      <c r="E537" s="895" t="s">
        <v>574</v>
      </c>
      <c r="F537" s="896"/>
      <c r="G537" s="896"/>
      <c r="H537" s="897"/>
      <c r="I537" s="302"/>
      <c r="J537" s="6"/>
      <c r="K537" s="6"/>
      <c r="L537" s="6"/>
      <c r="M537" s="6"/>
    </row>
    <row r="538" spans="1:13">
      <c r="A538" s="6"/>
      <c r="B538" s="6"/>
      <c r="C538" s="39" t="s">
        <v>575</v>
      </c>
      <c r="D538" s="303">
        <v>2088</v>
      </c>
      <c r="E538" s="895" t="s">
        <v>576</v>
      </c>
      <c r="F538" s="896"/>
      <c r="G538" s="896"/>
      <c r="H538" s="897"/>
      <c r="I538" s="302"/>
      <c r="J538" s="6"/>
      <c r="K538" s="6"/>
      <c r="L538" s="6"/>
      <c r="M538" s="6"/>
    </row>
    <row r="539" spans="1:13">
      <c r="A539" s="6"/>
      <c r="B539" s="6"/>
      <c r="C539" s="39" t="s">
        <v>577</v>
      </c>
      <c r="D539" s="303">
        <v>2229</v>
      </c>
      <c r="E539" s="895" t="s">
        <v>578</v>
      </c>
      <c r="F539" s="896"/>
      <c r="G539" s="896"/>
      <c r="H539" s="897"/>
      <c r="I539" s="302"/>
      <c r="J539" s="6"/>
      <c r="K539" s="6"/>
      <c r="L539" s="6"/>
      <c r="M539" s="6"/>
    </row>
    <row r="540" spans="1:13">
      <c r="A540" s="6"/>
      <c r="B540" s="6"/>
      <c r="C540" s="39" t="s">
        <v>579</v>
      </c>
      <c r="D540" s="303">
        <v>14</v>
      </c>
      <c r="E540" s="895" t="s">
        <v>580</v>
      </c>
      <c r="F540" s="896"/>
      <c r="G540" s="896"/>
      <c r="H540" s="897"/>
      <c r="I540" s="302"/>
      <c r="J540" s="6"/>
      <c r="K540" s="6"/>
      <c r="L540" s="6"/>
      <c r="M540" s="6"/>
    </row>
    <row r="541" spans="1:13">
      <c r="A541" s="6"/>
      <c r="B541" s="6"/>
      <c r="C541" s="39" t="s">
        <v>581</v>
      </c>
      <c r="D541" s="303">
        <v>4</v>
      </c>
      <c r="E541" s="895" t="s">
        <v>582</v>
      </c>
      <c r="F541" s="896"/>
      <c r="G541" s="896"/>
      <c r="H541" s="897"/>
      <c r="I541" s="302"/>
      <c r="J541" s="6"/>
      <c r="K541" s="6"/>
      <c r="L541" s="6"/>
      <c r="M541" s="6"/>
    </row>
    <row r="542" spans="1:13">
      <c r="A542" s="6"/>
      <c r="B542" s="6"/>
      <c r="C542" s="39" t="s">
        <v>583</v>
      </c>
      <c r="D542" s="303">
        <v>2053</v>
      </c>
      <c r="E542" s="895" t="s">
        <v>584</v>
      </c>
      <c r="F542" s="896"/>
      <c r="G542" s="896"/>
      <c r="H542" s="897"/>
      <c r="I542" s="302"/>
      <c r="J542" s="6"/>
      <c r="K542" s="6"/>
      <c r="L542" s="6"/>
      <c r="M542" s="6"/>
    </row>
    <row r="543" spans="1:13">
      <c r="A543" s="6"/>
      <c r="B543" s="6"/>
      <c r="C543" s="39" t="s">
        <v>585</v>
      </c>
      <c r="D543" s="303">
        <v>0</v>
      </c>
      <c r="E543" s="895" t="s">
        <v>586</v>
      </c>
      <c r="F543" s="896"/>
      <c r="G543" s="896"/>
      <c r="H543" s="897"/>
      <c r="I543" s="302"/>
      <c r="J543" s="6"/>
      <c r="K543" s="6"/>
      <c r="L543" s="6"/>
      <c r="M543" s="6"/>
    </row>
    <row r="544" spans="1:13">
      <c r="A544" s="6"/>
      <c r="B544" s="6"/>
      <c r="C544" s="39" t="s">
        <v>587</v>
      </c>
      <c r="D544" s="303">
        <v>0</v>
      </c>
      <c r="E544" s="895" t="s">
        <v>588</v>
      </c>
      <c r="F544" s="896"/>
      <c r="G544" s="896"/>
      <c r="H544" s="897"/>
      <c r="I544" s="302"/>
      <c r="J544" s="6"/>
      <c r="K544" s="6"/>
      <c r="L544" s="6"/>
      <c r="M544" s="6"/>
    </row>
    <row r="545" spans="1:13">
      <c r="A545" s="6"/>
      <c r="B545" s="6"/>
      <c r="C545" s="39" t="s">
        <v>589</v>
      </c>
      <c r="D545" s="303">
        <v>2346</v>
      </c>
      <c r="E545" s="895" t="s">
        <v>590</v>
      </c>
      <c r="F545" s="896"/>
      <c r="G545" s="896"/>
      <c r="H545" s="897"/>
      <c r="I545" s="302"/>
      <c r="J545" s="6"/>
      <c r="K545" s="6"/>
      <c r="L545" s="6"/>
      <c r="M545" s="6"/>
    </row>
    <row r="546" spans="1:13">
      <c r="A546" s="6"/>
      <c r="B546" s="6"/>
      <c r="C546" s="39" t="s">
        <v>591</v>
      </c>
      <c r="D546" s="303">
        <v>3143</v>
      </c>
      <c r="E546" s="895" t="s">
        <v>592</v>
      </c>
      <c r="F546" s="896"/>
      <c r="G546" s="896"/>
      <c r="H546" s="897"/>
      <c r="I546" s="302"/>
      <c r="J546" s="6"/>
      <c r="K546" s="6"/>
      <c r="L546" s="6"/>
      <c r="M546" s="6"/>
    </row>
    <row r="547" spans="1:13">
      <c r="A547" s="6"/>
      <c r="B547" s="6"/>
      <c r="C547" s="39" t="s">
        <v>593</v>
      </c>
      <c r="D547" s="303">
        <v>2729</v>
      </c>
      <c r="E547" s="895" t="s">
        <v>594</v>
      </c>
      <c r="F547" s="896"/>
      <c r="G547" s="896"/>
      <c r="H547" s="897"/>
      <c r="I547" s="302"/>
      <c r="J547" s="6"/>
      <c r="K547" s="6"/>
      <c r="L547" s="6"/>
      <c r="M547" s="6"/>
    </row>
    <row r="548" spans="1:13">
      <c r="A548" s="6"/>
      <c r="B548" s="6"/>
      <c r="C548" s="39" t="s">
        <v>595</v>
      </c>
      <c r="D548" s="303">
        <v>2280</v>
      </c>
      <c r="E548" s="895" t="s">
        <v>596</v>
      </c>
      <c r="F548" s="896"/>
      <c r="G548" s="896"/>
      <c r="H548" s="897"/>
      <c r="I548" s="302"/>
      <c r="J548" s="6"/>
      <c r="K548" s="6"/>
      <c r="L548" s="6"/>
      <c r="M548" s="6"/>
    </row>
    <row r="549" spans="1:13">
      <c r="A549" s="6"/>
      <c r="B549" s="6"/>
      <c r="C549" s="39" t="s">
        <v>597</v>
      </c>
      <c r="D549" s="303">
        <v>2440</v>
      </c>
      <c r="E549" s="905" t="s">
        <v>598</v>
      </c>
      <c r="F549" s="906"/>
      <c r="G549" s="906"/>
      <c r="H549" s="907"/>
      <c r="I549" s="302"/>
      <c r="J549" s="6"/>
      <c r="K549" s="6"/>
      <c r="L549" s="6"/>
      <c r="M549" s="6"/>
    </row>
    <row r="550" spans="1:13">
      <c r="A550" s="6"/>
      <c r="B550" s="6"/>
      <c r="C550" s="39" t="s">
        <v>599</v>
      </c>
      <c r="D550" s="303">
        <v>1508</v>
      </c>
      <c r="E550" s="905" t="s">
        <v>600</v>
      </c>
      <c r="F550" s="906"/>
      <c r="G550" s="906"/>
      <c r="H550" s="907"/>
      <c r="I550" s="302"/>
      <c r="J550" s="6"/>
      <c r="K550" s="6"/>
      <c r="L550" s="6"/>
      <c r="M550" s="6"/>
    </row>
    <row r="551" spans="1:13">
      <c r="A551" s="6"/>
      <c r="B551" s="6"/>
      <c r="C551" s="39" t="s">
        <v>601</v>
      </c>
      <c r="D551" s="303">
        <v>3607</v>
      </c>
      <c r="E551" s="895" t="s">
        <v>602</v>
      </c>
      <c r="F551" s="896"/>
      <c r="G551" s="896"/>
      <c r="H551" s="897"/>
      <c r="I551" s="302"/>
      <c r="J551" s="6"/>
      <c r="K551" s="6"/>
      <c r="L551" s="6"/>
      <c r="M551" s="6"/>
    </row>
    <row r="552" spans="1:13">
      <c r="A552" s="6"/>
      <c r="B552" s="6"/>
      <c r="C552" s="39" t="s">
        <v>603</v>
      </c>
      <c r="D552" s="310">
        <v>3245</v>
      </c>
      <c r="E552" s="905" t="s">
        <v>604</v>
      </c>
      <c r="F552" s="906"/>
      <c r="G552" s="906"/>
      <c r="H552" s="907"/>
      <c r="I552" s="302"/>
      <c r="J552" s="6"/>
      <c r="K552" s="6"/>
      <c r="L552" s="6"/>
      <c r="M552" s="6"/>
    </row>
    <row r="553" spans="1:13">
      <c r="A553" s="6"/>
      <c r="B553" s="6"/>
      <c r="C553" s="311" t="s">
        <v>605</v>
      </c>
      <c r="D553" s="303">
        <v>32</v>
      </c>
      <c r="E553" s="895" t="s">
        <v>606</v>
      </c>
      <c r="F553" s="896"/>
      <c r="G553" s="896"/>
      <c r="H553" s="897"/>
      <c r="I553" s="302"/>
      <c r="J553" s="6"/>
      <c r="K553" s="6"/>
      <c r="L553" s="6"/>
      <c r="M553" s="6"/>
    </row>
    <row r="554" spans="1:13">
      <c r="A554" s="6"/>
      <c r="B554" s="6"/>
      <c r="C554" s="311" t="s">
        <v>607</v>
      </c>
      <c r="D554" s="303">
        <v>0</v>
      </c>
      <c r="E554" s="895" t="s">
        <v>608</v>
      </c>
      <c r="F554" s="896"/>
      <c r="G554" s="896"/>
      <c r="H554" s="897"/>
      <c r="I554" s="302"/>
      <c r="J554" s="6"/>
      <c r="K554" s="6"/>
      <c r="L554" s="6"/>
      <c r="M554" s="6"/>
    </row>
    <row r="555" spans="1:13">
      <c r="A555" s="6"/>
      <c r="B555" s="6"/>
      <c r="C555" s="311" t="s">
        <v>609</v>
      </c>
      <c r="D555" s="303">
        <v>325</v>
      </c>
      <c r="E555" s="895" t="s">
        <v>610</v>
      </c>
      <c r="F555" s="896"/>
      <c r="G555" s="896"/>
      <c r="H555" s="897"/>
      <c r="I555" s="302"/>
      <c r="J555" s="6"/>
      <c r="K555" s="6"/>
      <c r="L555" s="6"/>
      <c r="M555" s="6"/>
    </row>
    <row r="556" spans="1:13">
      <c r="A556" s="6"/>
      <c r="B556" s="6"/>
      <c r="C556" s="311" t="s">
        <v>611</v>
      </c>
      <c r="D556" s="303">
        <v>3985</v>
      </c>
      <c r="E556" s="895" t="s">
        <v>612</v>
      </c>
      <c r="F556" s="896"/>
      <c r="G556" s="896"/>
      <c r="H556" s="897"/>
      <c r="I556" s="302"/>
      <c r="J556" s="6"/>
      <c r="K556" s="6"/>
      <c r="L556" s="6"/>
      <c r="M556" s="6"/>
    </row>
    <row r="557" spans="1:13">
      <c r="A557" s="6"/>
      <c r="B557" s="6"/>
      <c r="C557" s="39" t="s">
        <v>613</v>
      </c>
      <c r="D557" s="303">
        <v>13214</v>
      </c>
      <c r="E557" s="895" t="s">
        <v>614</v>
      </c>
      <c r="F557" s="896"/>
      <c r="G557" s="896"/>
      <c r="H557" s="897"/>
      <c r="I557" s="302"/>
      <c r="J557" s="6"/>
      <c r="K557" s="6"/>
      <c r="L557" s="6"/>
      <c r="M557" s="6"/>
    </row>
    <row r="558" spans="1:13" ht="16" thickBot="1">
      <c r="A558" s="6"/>
      <c r="B558" s="6"/>
      <c r="C558" s="236" t="s">
        <v>615</v>
      </c>
      <c r="D558" s="312">
        <v>13396</v>
      </c>
      <c r="E558" s="908" t="s">
        <v>616</v>
      </c>
      <c r="F558" s="909"/>
      <c r="G558" s="909"/>
      <c r="H558" s="910"/>
      <c r="I558" s="302"/>
      <c r="J558" s="6"/>
      <c r="K558" s="6"/>
      <c r="L558" s="6"/>
      <c r="M558" s="6"/>
    </row>
    <row r="559" spans="1:13">
      <c r="A559" s="21"/>
      <c r="B559" s="81"/>
      <c r="C559" s="859" t="s">
        <v>617</v>
      </c>
      <c r="D559" s="859"/>
      <c r="E559" s="859"/>
      <c r="F559" s="859"/>
      <c r="G559" s="859"/>
      <c r="H559" s="859"/>
      <c r="I559" s="859"/>
      <c r="J559" s="859"/>
      <c r="K559" s="859"/>
      <c r="L559" s="21"/>
      <c r="M559" s="98"/>
    </row>
  </sheetData>
  <mergeCells count="95">
    <mergeCell ref="E555:H555"/>
    <mergeCell ref="E556:H556"/>
    <mergeCell ref="E557:H557"/>
    <mergeCell ref="E558:H558"/>
    <mergeCell ref="C559:K559"/>
    <mergeCell ref="E554:H554"/>
    <mergeCell ref="E543:H543"/>
    <mergeCell ref="E544:H544"/>
    <mergeCell ref="E545:H545"/>
    <mergeCell ref="E546:H546"/>
    <mergeCell ref="E547:H547"/>
    <mergeCell ref="E548:H548"/>
    <mergeCell ref="E549:H549"/>
    <mergeCell ref="E550:H550"/>
    <mergeCell ref="E551:H551"/>
    <mergeCell ref="E552:H552"/>
    <mergeCell ref="E553:H553"/>
    <mergeCell ref="E542:H542"/>
    <mergeCell ref="E531:H531"/>
    <mergeCell ref="E532:H532"/>
    <mergeCell ref="E533:H533"/>
    <mergeCell ref="E534:H534"/>
    <mergeCell ref="E535:H535"/>
    <mergeCell ref="E536:H536"/>
    <mergeCell ref="E537:H537"/>
    <mergeCell ref="E538:H538"/>
    <mergeCell ref="E539:H539"/>
    <mergeCell ref="E540:H540"/>
    <mergeCell ref="E541:H541"/>
    <mergeCell ref="E530:H530"/>
    <mergeCell ref="G500:M500"/>
    <mergeCell ref="G501:M501"/>
    <mergeCell ref="C518:L518"/>
    <mergeCell ref="E522:H522"/>
    <mergeCell ref="E523:H523"/>
    <mergeCell ref="E524:H524"/>
    <mergeCell ref="E525:H525"/>
    <mergeCell ref="E526:H526"/>
    <mergeCell ref="E527:H527"/>
    <mergeCell ref="E528:H528"/>
    <mergeCell ref="E529:H529"/>
    <mergeCell ref="G493:M493"/>
    <mergeCell ref="C395:K395"/>
    <mergeCell ref="C397:K397"/>
    <mergeCell ref="D398:I398"/>
    <mergeCell ref="C460:L460"/>
    <mergeCell ref="C461:L461"/>
    <mergeCell ref="C463:G463"/>
    <mergeCell ref="C464:K464"/>
    <mergeCell ref="C478:L478"/>
    <mergeCell ref="C479:L479"/>
    <mergeCell ref="B481:L481"/>
    <mergeCell ref="G492:M492"/>
    <mergeCell ref="C394:L394"/>
    <mergeCell ref="C300:C303"/>
    <mergeCell ref="C305:L305"/>
    <mergeCell ref="D309:F309"/>
    <mergeCell ref="G309:I309"/>
    <mergeCell ref="C340:I340"/>
    <mergeCell ref="C341:I341"/>
    <mergeCell ref="C379:K379"/>
    <mergeCell ref="B380:L380"/>
    <mergeCell ref="B381:L381"/>
    <mergeCell ref="C384:L384"/>
    <mergeCell ref="C393:L393"/>
    <mergeCell ref="C297:C299"/>
    <mergeCell ref="C253:C258"/>
    <mergeCell ref="C264:C267"/>
    <mergeCell ref="C269:C270"/>
    <mergeCell ref="C271:C274"/>
    <mergeCell ref="C275:C276"/>
    <mergeCell ref="C277:C280"/>
    <mergeCell ref="C281:C282"/>
    <mergeCell ref="C283:C286"/>
    <mergeCell ref="C287:C289"/>
    <mergeCell ref="C290:C293"/>
    <mergeCell ref="C294:C296"/>
    <mergeCell ref="C247:C252"/>
    <mergeCell ref="C111:K111"/>
    <mergeCell ref="C216:C217"/>
    <mergeCell ref="C223:C226"/>
    <mergeCell ref="D223:D226"/>
    <mergeCell ref="C227:C230"/>
    <mergeCell ref="D227:D230"/>
    <mergeCell ref="C231:C232"/>
    <mergeCell ref="D231:D232"/>
    <mergeCell ref="C233:C237"/>
    <mergeCell ref="C238:C242"/>
    <mergeCell ref="C243:C246"/>
    <mergeCell ref="C109:K109"/>
    <mergeCell ref="B2:L2"/>
    <mergeCell ref="C5:L5"/>
    <mergeCell ref="D10:H10"/>
    <mergeCell ref="C91:K91"/>
    <mergeCell ref="C93:K93"/>
  </mergeCells>
  <hyperlinks>
    <hyperlink ref="C110" r:id="rId1" location="ap40.23.98_19.1" xr:uid="{D0C33F34-B332-484C-B280-FD39457EDED2}"/>
    <hyperlink ref="C92" r:id="rId2" location="ap40.23.98_19.1" xr:uid="{B4A1BAC3-FAA7-46B6-9BFB-188E5D598A2C}"/>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C0998-6A2A-4BF6-8DF1-B76CE08B52FA}">
  <dimension ref="A1:M559"/>
  <sheetViews>
    <sheetView topLeftCell="A392" zoomScale="90" zoomScaleNormal="90" workbookViewId="0">
      <selection activeCell="D474" sqref="D474"/>
    </sheetView>
  </sheetViews>
  <sheetFormatPr baseColWidth="10" defaultColWidth="8.83203125" defaultRowHeight="15"/>
  <cols>
    <col min="2" max="2" width="12.83203125" customWidth="1"/>
    <col min="3" max="3" width="33.33203125" customWidth="1"/>
    <col min="4" max="4" width="15.1640625" customWidth="1"/>
    <col min="5" max="5" width="17.6640625" customWidth="1"/>
    <col min="6" max="7" width="17" customWidth="1"/>
    <col min="8" max="8" width="19.83203125" customWidth="1"/>
    <col min="9" max="9" width="12" customWidth="1"/>
    <col min="10" max="10" width="11" customWidth="1"/>
    <col min="11" max="11" width="12.6640625" bestFit="1" customWidth="1"/>
  </cols>
  <sheetData>
    <row r="1" spans="1:13">
      <c r="A1" s="6"/>
      <c r="B1" s="7"/>
      <c r="C1" s="6"/>
      <c r="D1" s="6"/>
      <c r="E1" s="6"/>
      <c r="F1" s="6"/>
      <c r="G1" s="6"/>
      <c r="H1" s="6"/>
      <c r="I1" s="6"/>
      <c r="J1" s="6"/>
      <c r="K1" s="6"/>
      <c r="L1" s="6"/>
      <c r="M1" s="6"/>
    </row>
    <row r="2" spans="1:13" ht="18.75" customHeight="1">
      <c r="A2" s="6"/>
      <c r="B2" s="855" t="s">
        <v>167</v>
      </c>
      <c r="C2" s="856"/>
      <c r="D2" s="856"/>
      <c r="E2" s="856"/>
      <c r="F2" s="856"/>
      <c r="G2" s="856"/>
      <c r="H2" s="856"/>
      <c r="I2" s="856"/>
      <c r="J2" s="856"/>
      <c r="K2" s="856"/>
      <c r="L2" s="857"/>
      <c r="M2" s="6"/>
    </row>
    <row r="3" spans="1:13">
      <c r="A3" s="6"/>
      <c r="B3" s="7"/>
      <c r="C3" s="6"/>
      <c r="D3" s="6"/>
      <c r="E3" s="8"/>
      <c r="F3" s="9" t="s">
        <v>618</v>
      </c>
      <c r="G3" s="9"/>
      <c r="H3" s="6"/>
      <c r="I3" s="6"/>
      <c r="J3" s="6"/>
      <c r="K3" s="6"/>
      <c r="L3" s="6"/>
      <c r="M3" s="6"/>
    </row>
    <row r="4" spans="1:13" ht="18">
      <c r="A4" s="6"/>
      <c r="B4" s="7"/>
      <c r="C4" s="10" t="s">
        <v>619</v>
      </c>
      <c r="D4" s="6"/>
      <c r="E4" s="6"/>
      <c r="F4" s="6"/>
      <c r="G4" s="11"/>
      <c r="H4" s="6"/>
      <c r="I4" s="6"/>
      <c r="J4" s="6"/>
      <c r="K4" s="6"/>
      <c r="L4" s="6"/>
      <c r="M4" s="6"/>
    </row>
    <row r="5" spans="1:13">
      <c r="A5" s="6"/>
      <c r="B5" s="7"/>
      <c r="C5" s="858" t="s">
        <v>170</v>
      </c>
      <c r="D5" s="858"/>
      <c r="E5" s="858"/>
      <c r="F5" s="858"/>
      <c r="G5" s="858"/>
      <c r="H5" s="858"/>
      <c r="I5" s="858"/>
      <c r="J5" s="858"/>
      <c r="K5" s="858"/>
      <c r="L5" s="858"/>
      <c r="M5" s="6"/>
    </row>
    <row r="6" spans="1:13" ht="16" thickBot="1">
      <c r="A6" s="6"/>
      <c r="B6" s="7"/>
      <c r="C6" s="13"/>
      <c r="D6" s="12"/>
      <c r="E6" s="12"/>
      <c r="F6" s="12"/>
      <c r="G6" s="12"/>
      <c r="H6" s="12"/>
      <c r="I6" s="12"/>
      <c r="J6" s="12"/>
      <c r="K6" s="12"/>
      <c r="L6" s="12"/>
      <c r="M6" s="6"/>
    </row>
    <row r="7" spans="1:13" ht="16" thickBot="1">
      <c r="A7" s="6"/>
      <c r="B7" s="7"/>
      <c r="C7" s="6"/>
      <c r="D7" s="14" t="s">
        <v>171</v>
      </c>
      <c r="E7" s="15" t="s">
        <v>172</v>
      </c>
      <c r="F7" s="12"/>
      <c r="G7" s="12"/>
      <c r="H7" s="12"/>
      <c r="I7" s="12"/>
      <c r="J7" s="12"/>
      <c r="K7" s="12"/>
      <c r="L7" s="12"/>
      <c r="M7" s="6"/>
    </row>
    <row r="8" spans="1:13">
      <c r="A8" s="6"/>
      <c r="B8" s="7"/>
      <c r="C8" s="6"/>
      <c r="D8" s="16" t="s">
        <v>173</v>
      </c>
      <c r="E8" s="17">
        <v>25</v>
      </c>
      <c r="F8" s="13"/>
      <c r="G8" s="13"/>
      <c r="H8" s="6"/>
      <c r="I8" s="8"/>
      <c r="J8" s="6"/>
      <c r="K8" s="6"/>
      <c r="L8" s="6"/>
      <c r="M8" s="6"/>
    </row>
    <row r="9" spans="1:13" ht="16" thickBot="1">
      <c r="A9" s="6"/>
      <c r="B9" s="7"/>
      <c r="C9" s="6"/>
      <c r="D9" s="18" t="s">
        <v>174</v>
      </c>
      <c r="E9" s="19">
        <v>298</v>
      </c>
      <c r="F9" s="6"/>
      <c r="G9" s="6"/>
      <c r="H9" s="6"/>
      <c r="I9" s="6"/>
      <c r="J9" s="6"/>
      <c r="K9" s="6"/>
      <c r="L9" s="6"/>
      <c r="M9" s="6"/>
    </row>
    <row r="10" spans="1:13">
      <c r="A10" s="6"/>
      <c r="B10" s="7"/>
      <c r="C10" s="6"/>
      <c r="D10" s="859" t="s">
        <v>175</v>
      </c>
      <c r="E10" s="859"/>
      <c r="F10" s="859"/>
      <c r="G10" s="859"/>
      <c r="H10" s="859"/>
      <c r="I10" s="6"/>
      <c r="J10" s="6"/>
      <c r="K10" s="6"/>
      <c r="L10" s="6"/>
      <c r="M10" s="6"/>
    </row>
    <row r="11" spans="1:13">
      <c r="A11" s="6"/>
      <c r="B11" s="7"/>
      <c r="C11" s="6"/>
      <c r="D11" s="6"/>
      <c r="E11" s="6"/>
      <c r="F11" s="6"/>
      <c r="G11" s="6"/>
      <c r="H11" s="6"/>
      <c r="I11" s="6"/>
      <c r="J11" s="6"/>
      <c r="K11" s="6"/>
      <c r="L11" s="6"/>
      <c r="M11" s="6"/>
    </row>
    <row r="12" spans="1:13" ht="16">
      <c r="A12" s="21"/>
      <c r="B12" s="22" t="s">
        <v>176</v>
      </c>
      <c r="C12" s="23" t="s">
        <v>177</v>
      </c>
      <c r="D12" s="24"/>
      <c r="E12" s="24"/>
      <c r="F12" s="25"/>
      <c r="G12" s="25"/>
      <c r="H12" s="25"/>
      <c r="I12" s="25"/>
      <c r="J12" s="25"/>
      <c r="K12" s="25"/>
      <c r="L12" s="26"/>
      <c r="M12" s="21"/>
    </row>
    <row r="13" spans="1:13" ht="16" thickBot="1">
      <c r="A13" s="6"/>
      <c r="B13" s="7"/>
      <c r="C13" s="6"/>
      <c r="D13" s="6"/>
      <c r="E13" s="6"/>
      <c r="F13" s="6"/>
      <c r="G13" s="6"/>
      <c r="H13" s="6"/>
      <c r="I13" s="6"/>
      <c r="J13" s="6"/>
      <c r="K13" s="6"/>
      <c r="L13" s="6"/>
      <c r="M13" s="6"/>
    </row>
    <row r="14" spans="1:13" ht="28">
      <c r="A14" s="6"/>
      <c r="B14" s="6"/>
      <c r="C14" s="27" t="s">
        <v>178</v>
      </c>
      <c r="D14" s="28" t="s">
        <v>179</v>
      </c>
      <c r="E14" s="28" t="s">
        <v>180</v>
      </c>
      <c r="F14" s="28" t="s">
        <v>181</v>
      </c>
      <c r="G14" s="28" t="s">
        <v>182</v>
      </c>
      <c r="H14" s="28" t="s">
        <v>180</v>
      </c>
      <c r="I14" s="28" t="s">
        <v>181</v>
      </c>
      <c r="J14" s="29" t="s">
        <v>182</v>
      </c>
      <c r="K14" s="30"/>
      <c r="L14" s="31"/>
      <c r="M14" s="6"/>
    </row>
    <row r="15" spans="1:13" ht="26">
      <c r="A15" s="31"/>
      <c r="B15" s="31"/>
      <c r="C15" s="32"/>
      <c r="D15" s="33" t="s">
        <v>183</v>
      </c>
      <c r="E15" s="33" t="s">
        <v>184</v>
      </c>
      <c r="F15" s="33" t="s">
        <v>185</v>
      </c>
      <c r="G15" s="33" t="s">
        <v>186</v>
      </c>
      <c r="H15" s="33" t="s">
        <v>187</v>
      </c>
      <c r="I15" s="33" t="s">
        <v>188</v>
      </c>
      <c r="J15" s="34" t="s">
        <v>189</v>
      </c>
      <c r="K15" s="31"/>
      <c r="L15" s="31"/>
      <c r="M15" s="31"/>
    </row>
    <row r="16" spans="1:13">
      <c r="A16" s="6"/>
      <c r="B16" s="7"/>
      <c r="C16" s="35" t="s">
        <v>190</v>
      </c>
      <c r="D16" s="36"/>
      <c r="E16" s="36"/>
      <c r="F16" s="36"/>
      <c r="G16" s="36"/>
      <c r="H16" s="36"/>
      <c r="I16" s="36"/>
      <c r="J16" s="37"/>
      <c r="K16" s="6"/>
      <c r="L16" s="6"/>
      <c r="M16" s="6"/>
    </row>
    <row r="17" spans="1:13">
      <c r="A17" s="6"/>
      <c r="B17" s="38"/>
      <c r="C17" s="39" t="s">
        <v>191</v>
      </c>
      <c r="D17" s="40">
        <v>25.09</v>
      </c>
      <c r="E17" s="40">
        <v>103.69</v>
      </c>
      <c r="F17" s="41">
        <v>11</v>
      </c>
      <c r="G17" s="42">
        <v>1.6</v>
      </c>
      <c r="H17" s="41">
        <v>2602</v>
      </c>
      <c r="I17" s="41">
        <v>276</v>
      </c>
      <c r="J17" s="43">
        <v>40</v>
      </c>
      <c r="K17" s="220">
        <f>((E17/1000)+(F17/1000)+(G17/1000))</f>
        <v>0.11629</v>
      </c>
      <c r="L17" s="6"/>
      <c r="M17" s="44"/>
    </row>
    <row r="18" spans="1:13">
      <c r="A18" s="6"/>
      <c r="B18" s="38"/>
      <c r="C18" s="39" t="s">
        <v>192</v>
      </c>
      <c r="D18" s="40">
        <v>24.93</v>
      </c>
      <c r="E18" s="40">
        <v>93.28</v>
      </c>
      <c r="F18" s="41">
        <v>11</v>
      </c>
      <c r="G18" s="42">
        <v>1.6</v>
      </c>
      <c r="H18" s="41">
        <v>2325</v>
      </c>
      <c r="I18" s="41">
        <v>274</v>
      </c>
      <c r="J18" s="43">
        <v>40</v>
      </c>
      <c r="K18" s="220">
        <f t="shared" ref="K18:K24" si="0">((E18/1000)+(F18/1000)+(G18/1000))</f>
        <v>0.10588</v>
      </c>
      <c r="L18" s="6"/>
      <c r="M18" s="44"/>
    </row>
    <row r="19" spans="1:13">
      <c r="A19" s="6"/>
      <c r="B19" s="38"/>
      <c r="C19" s="39" t="s">
        <v>193</v>
      </c>
      <c r="D19" s="40">
        <v>17.25</v>
      </c>
      <c r="E19" s="40">
        <v>97.17</v>
      </c>
      <c r="F19" s="41">
        <v>11</v>
      </c>
      <c r="G19" s="42">
        <v>1.6</v>
      </c>
      <c r="H19" s="41">
        <v>1676</v>
      </c>
      <c r="I19" s="41">
        <v>190</v>
      </c>
      <c r="J19" s="43">
        <v>28</v>
      </c>
      <c r="K19" s="220">
        <f t="shared" si="0"/>
        <v>0.10977000000000001</v>
      </c>
      <c r="L19" s="6"/>
      <c r="M19" s="44"/>
    </row>
    <row r="20" spans="1:13">
      <c r="A20" s="6"/>
      <c r="B20" s="38"/>
      <c r="C20" s="39" t="s">
        <v>194</v>
      </c>
      <c r="D20" s="40">
        <v>14.21</v>
      </c>
      <c r="E20" s="40">
        <v>97.72</v>
      </c>
      <c r="F20" s="41">
        <v>11</v>
      </c>
      <c r="G20" s="42">
        <v>1.6</v>
      </c>
      <c r="H20" s="41">
        <v>1389</v>
      </c>
      <c r="I20" s="41">
        <v>156</v>
      </c>
      <c r="J20" s="43">
        <v>23</v>
      </c>
      <c r="K20" s="220">
        <f t="shared" si="0"/>
        <v>0.11032</v>
      </c>
      <c r="L20" s="6"/>
      <c r="M20" s="44"/>
    </row>
    <row r="21" spans="1:13">
      <c r="A21" s="6"/>
      <c r="B21" s="38"/>
      <c r="C21" s="45" t="s">
        <v>195</v>
      </c>
      <c r="D21" s="40">
        <v>21.39</v>
      </c>
      <c r="E21" s="40">
        <v>94.27</v>
      </c>
      <c r="F21" s="41">
        <v>11</v>
      </c>
      <c r="G21" s="42">
        <v>1.6</v>
      </c>
      <c r="H21" s="41">
        <v>2016</v>
      </c>
      <c r="I21" s="41">
        <v>235</v>
      </c>
      <c r="J21" s="43">
        <v>34</v>
      </c>
      <c r="K21" s="220">
        <f t="shared" si="0"/>
        <v>0.10686999999999999</v>
      </c>
      <c r="L21" s="6"/>
      <c r="M21" s="44"/>
    </row>
    <row r="22" spans="1:13">
      <c r="A22" s="6"/>
      <c r="B22" s="38"/>
      <c r="C22" s="45" t="s">
        <v>196</v>
      </c>
      <c r="D22" s="40">
        <v>19.73</v>
      </c>
      <c r="E22" s="40">
        <v>95.52</v>
      </c>
      <c r="F22" s="41">
        <v>11</v>
      </c>
      <c r="G22" s="42">
        <v>1.6</v>
      </c>
      <c r="H22" s="41">
        <v>1885</v>
      </c>
      <c r="I22" s="41">
        <v>217</v>
      </c>
      <c r="J22" s="43">
        <v>32</v>
      </c>
      <c r="K22" s="220">
        <f t="shared" si="0"/>
        <v>0.10811999999999999</v>
      </c>
      <c r="L22" s="6"/>
      <c r="M22" s="44"/>
    </row>
    <row r="23" spans="1:13">
      <c r="A23" s="6"/>
      <c r="B23" s="38"/>
      <c r="C23" s="45" t="s">
        <v>197</v>
      </c>
      <c r="D23" s="40">
        <v>26.28</v>
      </c>
      <c r="E23" s="40">
        <v>93.9</v>
      </c>
      <c r="F23" s="41">
        <v>11</v>
      </c>
      <c r="G23" s="42">
        <v>1.6</v>
      </c>
      <c r="H23" s="41">
        <v>2468</v>
      </c>
      <c r="I23" s="41">
        <v>289</v>
      </c>
      <c r="J23" s="43">
        <v>42</v>
      </c>
      <c r="K23" s="220">
        <f t="shared" si="0"/>
        <v>0.10650000000000001</v>
      </c>
      <c r="L23" s="6"/>
      <c r="M23" s="44"/>
    </row>
    <row r="24" spans="1:13">
      <c r="A24" s="6"/>
      <c r="B24" s="38"/>
      <c r="C24" s="45" t="s">
        <v>198</v>
      </c>
      <c r="D24" s="40">
        <v>22.35</v>
      </c>
      <c r="E24" s="40">
        <v>94.67</v>
      </c>
      <c r="F24" s="41">
        <v>11</v>
      </c>
      <c r="G24" s="42">
        <v>1.6</v>
      </c>
      <c r="H24" s="41">
        <v>2116</v>
      </c>
      <c r="I24" s="41">
        <v>246</v>
      </c>
      <c r="J24" s="43">
        <v>36</v>
      </c>
      <c r="K24" s="220">
        <f t="shared" si="0"/>
        <v>0.10727</v>
      </c>
      <c r="L24" s="6"/>
      <c r="M24" s="44"/>
    </row>
    <row r="25" spans="1:13">
      <c r="A25" s="6"/>
      <c r="B25" s="38"/>
      <c r="C25" s="39" t="s">
        <v>199</v>
      </c>
      <c r="D25" s="40">
        <v>24.8</v>
      </c>
      <c r="E25" s="40">
        <v>113.67</v>
      </c>
      <c r="F25" s="41">
        <v>11</v>
      </c>
      <c r="G25" s="42">
        <v>1.6</v>
      </c>
      <c r="H25" s="41">
        <v>2819</v>
      </c>
      <c r="I25" s="41">
        <v>273</v>
      </c>
      <c r="J25" s="43">
        <v>40</v>
      </c>
      <c r="K25" s="220">
        <f>((E25/1000)+(F25/1000)+(G25/1000))</f>
        <v>0.12626999999999999</v>
      </c>
      <c r="L25" s="6"/>
      <c r="M25" s="44"/>
    </row>
    <row r="26" spans="1:13">
      <c r="A26" s="6"/>
      <c r="B26" s="7"/>
      <c r="C26" s="47" t="s">
        <v>200</v>
      </c>
      <c r="D26" s="48"/>
      <c r="E26" s="48"/>
      <c r="F26" s="49"/>
      <c r="G26" s="50"/>
      <c r="H26" s="49"/>
      <c r="I26" s="49"/>
      <c r="J26" s="51"/>
      <c r="K26" s="44"/>
      <c r="L26" s="6"/>
      <c r="M26" s="44"/>
    </row>
    <row r="27" spans="1:13">
      <c r="A27" s="6"/>
      <c r="B27" s="38"/>
      <c r="C27" s="45" t="s">
        <v>201</v>
      </c>
      <c r="D27" s="40">
        <v>9.9499999999999993</v>
      </c>
      <c r="E27" s="40">
        <v>90.7</v>
      </c>
      <c r="F27" s="41">
        <v>32</v>
      </c>
      <c r="G27" s="42">
        <v>4.2</v>
      </c>
      <c r="H27" s="41">
        <v>902</v>
      </c>
      <c r="I27" s="41">
        <v>318</v>
      </c>
      <c r="J27" s="43">
        <v>42</v>
      </c>
      <c r="K27" s="44"/>
      <c r="L27" s="6"/>
      <c r="M27" s="44"/>
    </row>
    <row r="28" spans="1:13">
      <c r="A28" s="6"/>
      <c r="B28" s="38"/>
      <c r="C28" s="45" t="s">
        <v>202</v>
      </c>
      <c r="D28" s="40">
        <v>30</v>
      </c>
      <c r="E28" s="40">
        <v>102.41</v>
      </c>
      <c r="F28" s="41">
        <v>32</v>
      </c>
      <c r="G28" s="42">
        <v>4.2</v>
      </c>
      <c r="H28" s="41">
        <v>3072</v>
      </c>
      <c r="I28" s="41">
        <v>960</v>
      </c>
      <c r="J28" s="43">
        <v>126</v>
      </c>
      <c r="K28" s="52"/>
      <c r="L28" s="6"/>
      <c r="M28" s="44"/>
    </row>
    <row r="29" spans="1:13">
      <c r="A29" s="6"/>
      <c r="B29" s="38"/>
      <c r="C29" s="45" t="s">
        <v>203</v>
      </c>
      <c r="D29" s="40">
        <v>38</v>
      </c>
      <c r="E29" s="40">
        <v>75</v>
      </c>
      <c r="F29" s="41">
        <v>32</v>
      </c>
      <c r="G29" s="42">
        <v>4.2</v>
      </c>
      <c r="H29" s="41">
        <v>2850</v>
      </c>
      <c r="I29" s="41">
        <v>1216</v>
      </c>
      <c r="J29" s="43">
        <v>160</v>
      </c>
      <c r="K29" s="6"/>
      <c r="L29" s="6"/>
      <c r="M29" s="44"/>
    </row>
    <row r="30" spans="1:13">
      <c r="A30" s="6"/>
      <c r="B30" s="38"/>
      <c r="C30" s="45" t="s">
        <v>204</v>
      </c>
      <c r="D30" s="40">
        <v>28</v>
      </c>
      <c r="E30" s="40">
        <v>85.97</v>
      </c>
      <c r="F30" s="41">
        <v>32</v>
      </c>
      <c r="G30" s="42">
        <v>4.2</v>
      </c>
      <c r="H30" s="41">
        <v>2407</v>
      </c>
      <c r="I30" s="41">
        <v>896</v>
      </c>
      <c r="J30" s="43">
        <v>118</v>
      </c>
      <c r="K30" s="6"/>
      <c r="L30" s="6"/>
      <c r="M30" s="44"/>
    </row>
    <row r="31" spans="1:13">
      <c r="A31" s="6"/>
      <c r="B31" s="7"/>
      <c r="C31" s="47" t="s">
        <v>205</v>
      </c>
      <c r="D31" s="48"/>
      <c r="E31" s="48"/>
      <c r="F31" s="49"/>
      <c r="G31" s="50"/>
      <c r="H31" s="53"/>
      <c r="I31" s="53"/>
      <c r="J31" s="54"/>
      <c r="K31" s="6"/>
      <c r="L31" s="6"/>
      <c r="M31" s="44"/>
    </row>
    <row r="32" spans="1:13">
      <c r="A32" s="6"/>
      <c r="B32" s="38"/>
      <c r="C32" s="45" t="s">
        <v>206</v>
      </c>
      <c r="D32" s="40">
        <v>8.25</v>
      </c>
      <c r="E32" s="40">
        <v>118.17</v>
      </c>
      <c r="F32" s="41">
        <v>32</v>
      </c>
      <c r="G32" s="42">
        <v>4.2</v>
      </c>
      <c r="H32" s="41">
        <v>975</v>
      </c>
      <c r="I32" s="41">
        <v>264</v>
      </c>
      <c r="J32" s="43">
        <v>35</v>
      </c>
      <c r="K32" s="6"/>
      <c r="L32" s="6"/>
      <c r="M32" s="44"/>
    </row>
    <row r="33" spans="1:13">
      <c r="A33" s="6"/>
      <c r="B33" s="38"/>
      <c r="C33" s="45" t="s">
        <v>207</v>
      </c>
      <c r="D33" s="40">
        <v>8</v>
      </c>
      <c r="E33" s="40">
        <v>111.84</v>
      </c>
      <c r="F33" s="41">
        <v>32</v>
      </c>
      <c r="G33" s="42">
        <v>4.2</v>
      </c>
      <c r="H33" s="41">
        <v>895</v>
      </c>
      <c r="I33" s="41">
        <v>256</v>
      </c>
      <c r="J33" s="43">
        <v>34</v>
      </c>
      <c r="K33" s="6"/>
      <c r="L33" s="6"/>
      <c r="M33" s="44"/>
    </row>
    <row r="34" spans="1:13">
      <c r="A34" s="6"/>
      <c r="B34" s="38"/>
      <c r="C34" s="45" t="s">
        <v>208</v>
      </c>
      <c r="D34" s="40">
        <v>10.39</v>
      </c>
      <c r="E34" s="40">
        <v>105.51</v>
      </c>
      <c r="F34" s="41">
        <v>32</v>
      </c>
      <c r="G34" s="42">
        <v>4.2</v>
      </c>
      <c r="H34" s="41">
        <v>1096</v>
      </c>
      <c r="I34" s="41">
        <v>332</v>
      </c>
      <c r="J34" s="43">
        <v>44</v>
      </c>
      <c r="K34" s="6"/>
      <c r="L34" s="6"/>
      <c r="M34" s="44"/>
    </row>
    <row r="35" spans="1:13">
      <c r="A35" s="6"/>
      <c r="B35" s="38"/>
      <c r="C35" s="45" t="s">
        <v>209</v>
      </c>
      <c r="D35" s="40">
        <v>17.48</v>
      </c>
      <c r="E35" s="40">
        <v>93.8</v>
      </c>
      <c r="F35" s="42">
        <v>7.2</v>
      </c>
      <c r="G35" s="42">
        <v>3.6</v>
      </c>
      <c r="H35" s="41">
        <v>1640</v>
      </c>
      <c r="I35" s="41">
        <v>126</v>
      </c>
      <c r="J35" s="43">
        <v>63</v>
      </c>
      <c r="K35" s="6"/>
      <c r="L35" s="6"/>
      <c r="M35" s="44"/>
    </row>
    <row r="36" spans="1:13">
      <c r="A36" s="31"/>
      <c r="B36" s="31"/>
      <c r="C36" s="32"/>
      <c r="D36" s="55" t="s">
        <v>210</v>
      </c>
      <c r="E36" s="55" t="s">
        <v>184</v>
      </c>
      <c r="F36" s="55" t="s">
        <v>185</v>
      </c>
      <c r="G36" s="55" t="s">
        <v>186</v>
      </c>
      <c r="H36" s="55" t="s">
        <v>211</v>
      </c>
      <c r="I36" s="55" t="s">
        <v>212</v>
      </c>
      <c r="J36" s="56" t="s">
        <v>213</v>
      </c>
      <c r="K36" s="6"/>
      <c r="L36" s="6"/>
      <c r="M36" s="6"/>
    </row>
    <row r="37" spans="1:13">
      <c r="A37" s="6"/>
      <c r="B37" s="7"/>
      <c r="C37" s="57" t="s">
        <v>59</v>
      </c>
      <c r="D37" s="58"/>
      <c r="E37" s="59"/>
      <c r="F37" s="60"/>
      <c r="G37" s="60"/>
      <c r="H37" s="61"/>
      <c r="I37" s="61"/>
      <c r="J37" s="62"/>
      <c r="K37" s="6"/>
      <c r="L37" s="6"/>
      <c r="M37" s="6"/>
    </row>
    <row r="38" spans="1:13" s="2" customFormat="1">
      <c r="A38" s="317"/>
      <c r="B38" s="318"/>
      <c r="C38" s="319" t="s">
        <v>59</v>
      </c>
      <c r="D38" s="320">
        <v>1.026E-3</v>
      </c>
      <c r="E38" s="321">
        <v>53.06</v>
      </c>
      <c r="F38" s="322">
        <v>1</v>
      </c>
      <c r="G38" s="321">
        <v>0.1</v>
      </c>
      <c r="H38" s="323">
        <v>5.4440000000000002E-2</v>
      </c>
      <c r="I38" s="323">
        <v>1.0300000000000001E-3</v>
      </c>
      <c r="J38" s="324">
        <v>1E-4</v>
      </c>
      <c r="K38" s="662">
        <f>((H38/1000)+(I38/1000000)+(J38/1000000))</f>
        <v>5.4441129999999998E-5</v>
      </c>
      <c r="L38" s="317"/>
      <c r="M38" s="317"/>
    </row>
    <row r="39" spans="1:13">
      <c r="A39" s="6"/>
      <c r="B39" s="7"/>
      <c r="C39" s="67" t="s">
        <v>214</v>
      </c>
      <c r="D39" s="68"/>
      <c r="E39" s="68"/>
      <c r="F39" s="68"/>
      <c r="G39" s="68"/>
      <c r="H39" s="69"/>
      <c r="I39" s="70"/>
      <c r="J39" s="71"/>
      <c r="K39" s="6"/>
      <c r="L39" s="6"/>
      <c r="M39" s="6"/>
    </row>
    <row r="40" spans="1:13">
      <c r="A40" s="6"/>
      <c r="B40" s="38"/>
      <c r="C40" s="45" t="s">
        <v>215</v>
      </c>
      <c r="D40" s="64">
        <v>9.2E-5</v>
      </c>
      <c r="E40" s="40">
        <v>274.32</v>
      </c>
      <c r="F40" s="72">
        <v>2.2000000000000002E-2</v>
      </c>
      <c r="G40" s="40">
        <v>0.1</v>
      </c>
      <c r="H40" s="65">
        <v>2.5239999999999999E-2</v>
      </c>
      <c r="I40" s="64">
        <v>1.9999999999999999E-6</v>
      </c>
      <c r="J40" s="73">
        <v>9.0000000000000002E-6</v>
      </c>
      <c r="K40" s="6"/>
      <c r="L40" s="6"/>
      <c r="M40" s="6"/>
    </row>
    <row r="41" spans="1:13">
      <c r="A41" s="6"/>
      <c r="B41" s="38"/>
      <c r="C41" s="45" t="s">
        <v>216</v>
      </c>
      <c r="D41" s="64">
        <v>5.9900000000000003E-4</v>
      </c>
      <c r="E41" s="40">
        <v>46.85</v>
      </c>
      <c r="F41" s="40">
        <v>0.48</v>
      </c>
      <c r="G41" s="40">
        <v>0.1</v>
      </c>
      <c r="H41" s="65">
        <v>2.8060000000000002E-2</v>
      </c>
      <c r="I41" s="64">
        <v>2.8800000000000001E-4</v>
      </c>
      <c r="J41" s="73">
        <v>6.0000000000000002E-5</v>
      </c>
      <c r="K41" s="6"/>
      <c r="L41" s="6"/>
      <c r="M41" s="6"/>
    </row>
    <row r="42" spans="1:13">
      <c r="A42" s="6"/>
      <c r="B42" s="38"/>
      <c r="C42" s="45" t="s">
        <v>217</v>
      </c>
      <c r="D42" s="64">
        <v>1.3879999999999999E-3</v>
      </c>
      <c r="E42" s="74">
        <v>59</v>
      </c>
      <c r="F42" s="42">
        <v>3</v>
      </c>
      <c r="G42" s="40">
        <v>0.6</v>
      </c>
      <c r="H42" s="65">
        <v>8.1890000000000004E-2</v>
      </c>
      <c r="I42" s="64">
        <v>4.1640000000000002E-3</v>
      </c>
      <c r="J42" s="73">
        <v>8.3299999999999997E-4</v>
      </c>
      <c r="K42" s="6"/>
      <c r="L42" s="6"/>
      <c r="M42" s="6"/>
    </row>
    <row r="43" spans="1:13">
      <c r="A43" s="6"/>
      <c r="B43" s="38"/>
      <c r="C43" s="45" t="s">
        <v>218</v>
      </c>
      <c r="D43" s="64">
        <v>2.516E-3</v>
      </c>
      <c r="E43" s="74">
        <v>61.46</v>
      </c>
      <c r="F43" s="42">
        <v>3</v>
      </c>
      <c r="G43" s="40">
        <v>0.6</v>
      </c>
      <c r="H43" s="65">
        <v>0.15462999999999999</v>
      </c>
      <c r="I43" s="64">
        <v>7.548E-3</v>
      </c>
      <c r="J43" s="73">
        <v>1.5100000000000001E-3</v>
      </c>
      <c r="K43" s="13"/>
      <c r="L43" s="6"/>
      <c r="M43" s="6"/>
    </row>
    <row r="44" spans="1:13">
      <c r="A44" s="6"/>
      <c r="B44" s="7"/>
      <c r="C44" s="47" t="s">
        <v>219</v>
      </c>
      <c r="D44" s="68"/>
      <c r="E44" s="68"/>
      <c r="F44" s="75"/>
      <c r="G44" s="75"/>
      <c r="H44" s="70"/>
      <c r="I44" s="70"/>
      <c r="J44" s="71"/>
      <c r="K44" s="6"/>
      <c r="L44" s="6"/>
      <c r="M44" s="6"/>
    </row>
    <row r="45" spans="1:13">
      <c r="A45" s="21"/>
      <c r="B45" s="76"/>
      <c r="C45" s="77" t="s">
        <v>220</v>
      </c>
      <c r="D45" s="78">
        <v>4.8500000000000003E-4</v>
      </c>
      <c r="E45" s="79">
        <v>52.07</v>
      </c>
      <c r="F45" s="80">
        <v>3.2</v>
      </c>
      <c r="G45" s="79">
        <v>0.63</v>
      </c>
      <c r="H45" s="64">
        <v>2.5253999999999999E-2</v>
      </c>
      <c r="I45" s="64">
        <v>1.552E-3</v>
      </c>
      <c r="J45" s="73">
        <v>3.0600000000000001E-4</v>
      </c>
      <c r="K45" s="220">
        <f>((E45/1000)+(F45/1000)+(G45/1000))</f>
        <v>5.5899999999999998E-2</v>
      </c>
      <c r="L45" s="6"/>
      <c r="M45" s="6"/>
    </row>
    <row r="46" spans="1:13">
      <c r="A46" s="21"/>
      <c r="B46" s="76"/>
      <c r="C46" s="77" t="s">
        <v>221</v>
      </c>
      <c r="D46" s="78">
        <v>6.5499999999999998E-4</v>
      </c>
      <c r="E46" s="79">
        <v>52.07</v>
      </c>
      <c r="F46" s="80">
        <v>3.2</v>
      </c>
      <c r="G46" s="79">
        <v>0.63</v>
      </c>
      <c r="H46" s="64">
        <v>3.4105999999999997E-2</v>
      </c>
      <c r="I46" s="64">
        <v>2.0960000000000002E-3</v>
      </c>
      <c r="J46" s="73">
        <v>4.1300000000000001E-4</v>
      </c>
      <c r="K46" s="220">
        <f>((E46/1000)+(F46/1000)+(G46/1000))</f>
        <v>5.5899999999999998E-2</v>
      </c>
      <c r="L46" s="6"/>
      <c r="M46" s="6"/>
    </row>
    <row r="47" spans="1:13" ht="26">
      <c r="A47" s="31"/>
      <c r="B47" s="31"/>
      <c r="C47" s="32"/>
      <c r="D47" s="55" t="s">
        <v>222</v>
      </c>
      <c r="E47" s="55" t="s">
        <v>184</v>
      </c>
      <c r="F47" s="55" t="s">
        <v>185</v>
      </c>
      <c r="G47" s="55" t="s">
        <v>186</v>
      </c>
      <c r="H47" s="55" t="s">
        <v>223</v>
      </c>
      <c r="I47" s="55" t="s">
        <v>224</v>
      </c>
      <c r="J47" s="56" t="s">
        <v>225</v>
      </c>
      <c r="K47" s="6"/>
      <c r="L47" s="6"/>
      <c r="M47" s="6"/>
    </row>
    <row r="48" spans="1:13">
      <c r="A48" s="21"/>
      <c r="B48" s="81"/>
      <c r="C48" s="82" t="s">
        <v>226</v>
      </c>
      <c r="D48" s="83"/>
      <c r="E48" s="83"/>
      <c r="F48" s="83"/>
      <c r="G48" s="83"/>
      <c r="H48" s="83"/>
      <c r="I48" s="83"/>
      <c r="J48" s="84"/>
      <c r="K48" s="6"/>
      <c r="L48" s="6"/>
      <c r="M48" s="6"/>
    </row>
    <row r="49" spans="1:13">
      <c r="A49" s="6"/>
      <c r="B49" s="38"/>
      <c r="C49" s="45" t="s">
        <v>227</v>
      </c>
      <c r="D49" s="72">
        <v>0.158</v>
      </c>
      <c r="E49" s="40">
        <v>75.36</v>
      </c>
      <c r="F49" s="42">
        <v>3</v>
      </c>
      <c r="G49" s="40">
        <v>0.6</v>
      </c>
      <c r="H49" s="40">
        <v>11.91</v>
      </c>
      <c r="I49" s="40">
        <v>0.47</v>
      </c>
      <c r="J49" s="85">
        <v>0.09</v>
      </c>
      <c r="K49" s="220">
        <f>((E49/1000)+(F49/1000)+(G49/1000))</f>
        <v>7.8960000000000002E-2</v>
      </c>
      <c r="L49" s="6"/>
      <c r="M49" s="6"/>
    </row>
    <row r="50" spans="1:13">
      <c r="A50" s="6"/>
      <c r="B50" s="38"/>
      <c r="C50" s="45" t="s">
        <v>228</v>
      </c>
      <c r="D50" s="72">
        <v>0.12</v>
      </c>
      <c r="E50" s="40">
        <v>69.25</v>
      </c>
      <c r="F50" s="42">
        <v>3</v>
      </c>
      <c r="G50" s="40">
        <v>0.6</v>
      </c>
      <c r="H50" s="40">
        <v>8.31</v>
      </c>
      <c r="I50" s="40">
        <v>0.36</v>
      </c>
      <c r="J50" s="85">
        <v>7.0000000000000007E-2</v>
      </c>
      <c r="K50" s="220">
        <f t="shared" ref="K50:K90" si="1">((E50/1000)+(F50/1000)+(G50/1000))</f>
        <v>7.2850000000000012E-2</v>
      </c>
      <c r="L50" s="6"/>
      <c r="M50" s="6"/>
    </row>
    <row r="51" spans="1:13">
      <c r="A51" s="6"/>
      <c r="B51" s="38"/>
      <c r="C51" s="45" t="s">
        <v>229</v>
      </c>
      <c r="D51" s="72">
        <v>0.10299999999999999</v>
      </c>
      <c r="E51" s="40">
        <v>64.77</v>
      </c>
      <c r="F51" s="42">
        <v>3</v>
      </c>
      <c r="G51" s="40">
        <v>0.6</v>
      </c>
      <c r="H51" s="40">
        <v>6.67</v>
      </c>
      <c r="I51" s="40">
        <v>0.31</v>
      </c>
      <c r="J51" s="85">
        <v>0.06</v>
      </c>
      <c r="K51" s="220">
        <f t="shared" si="1"/>
        <v>6.837E-2</v>
      </c>
      <c r="L51" s="6"/>
      <c r="M51" s="6"/>
    </row>
    <row r="52" spans="1:13">
      <c r="A52" s="6"/>
      <c r="B52" s="38"/>
      <c r="C52" s="45" t="s">
        <v>230</v>
      </c>
      <c r="D52" s="72">
        <v>0.105</v>
      </c>
      <c r="E52" s="40">
        <v>68.72</v>
      </c>
      <c r="F52" s="42">
        <v>3</v>
      </c>
      <c r="G52" s="40">
        <v>0.6</v>
      </c>
      <c r="H52" s="40">
        <v>7.22</v>
      </c>
      <c r="I52" s="40">
        <v>0.32</v>
      </c>
      <c r="J52" s="85">
        <v>0.06</v>
      </c>
      <c r="K52" s="220">
        <f t="shared" si="1"/>
        <v>7.2320000000000009E-2</v>
      </c>
      <c r="L52" s="6"/>
      <c r="M52" s="6"/>
    </row>
    <row r="53" spans="1:13">
      <c r="A53" s="6"/>
      <c r="B53" s="38"/>
      <c r="C53" s="45" t="s">
        <v>231</v>
      </c>
      <c r="D53" s="72">
        <v>0.13800000000000001</v>
      </c>
      <c r="E53" s="40">
        <v>74.540000000000006</v>
      </c>
      <c r="F53" s="42">
        <v>3</v>
      </c>
      <c r="G53" s="40">
        <v>0.6</v>
      </c>
      <c r="H53" s="40">
        <v>10.29</v>
      </c>
      <c r="I53" s="40">
        <v>0.41</v>
      </c>
      <c r="J53" s="85">
        <v>0.08</v>
      </c>
      <c r="K53" s="220">
        <f t="shared" si="1"/>
        <v>7.8140000000000015E-2</v>
      </c>
      <c r="L53" s="6"/>
      <c r="M53" s="6"/>
    </row>
    <row r="54" spans="1:13">
      <c r="A54" s="6"/>
      <c r="B54" s="38"/>
      <c r="C54" s="45" t="s">
        <v>232</v>
      </c>
      <c r="D54" s="72">
        <v>0.13900000000000001</v>
      </c>
      <c r="E54" s="40">
        <v>73.25</v>
      </c>
      <c r="F54" s="42">
        <v>3</v>
      </c>
      <c r="G54" s="40">
        <v>0.6</v>
      </c>
      <c r="H54" s="40">
        <v>10.18</v>
      </c>
      <c r="I54" s="40">
        <v>0.42</v>
      </c>
      <c r="J54" s="85">
        <v>0.08</v>
      </c>
      <c r="K54" s="220">
        <f t="shared" si="1"/>
        <v>7.6850000000000002E-2</v>
      </c>
      <c r="L54" s="6"/>
      <c r="M54" s="6"/>
    </row>
    <row r="55" spans="1:13">
      <c r="A55" s="6"/>
      <c r="B55" s="38"/>
      <c r="C55" s="45" t="s">
        <v>233</v>
      </c>
      <c r="D55" s="72">
        <v>0.13800000000000001</v>
      </c>
      <c r="E55" s="40">
        <v>73.959999999999994</v>
      </c>
      <c r="F55" s="42">
        <v>3</v>
      </c>
      <c r="G55" s="40">
        <v>0.6</v>
      </c>
      <c r="H55" s="40">
        <v>10.210000000000001</v>
      </c>
      <c r="I55" s="40">
        <v>0.41</v>
      </c>
      <c r="J55" s="85">
        <v>0.08</v>
      </c>
      <c r="K55" s="220">
        <f t="shared" si="1"/>
        <v>7.7560000000000004E-2</v>
      </c>
      <c r="L55" s="6"/>
      <c r="M55" s="6"/>
    </row>
    <row r="56" spans="1:13">
      <c r="A56" s="6"/>
      <c r="B56" s="38"/>
      <c r="C56" s="45" t="s">
        <v>234</v>
      </c>
      <c r="D56" s="72">
        <v>0.14599999999999999</v>
      </c>
      <c r="E56" s="40">
        <v>75.040000000000006</v>
      </c>
      <c r="F56" s="42">
        <v>3</v>
      </c>
      <c r="G56" s="40">
        <v>0.6</v>
      </c>
      <c r="H56" s="40">
        <v>10.96</v>
      </c>
      <c r="I56" s="40">
        <v>0.44</v>
      </c>
      <c r="J56" s="85">
        <v>0.09</v>
      </c>
      <c r="K56" s="220">
        <f t="shared" si="1"/>
        <v>7.8640000000000015E-2</v>
      </c>
      <c r="L56" s="6"/>
      <c r="M56" s="6"/>
    </row>
    <row r="57" spans="1:13">
      <c r="A57" s="6"/>
      <c r="B57" s="38"/>
      <c r="C57" s="45" t="s">
        <v>235</v>
      </c>
      <c r="D57" s="72">
        <v>6.8000000000000005E-2</v>
      </c>
      <c r="E57" s="40">
        <v>59.6</v>
      </c>
      <c r="F57" s="42">
        <v>3</v>
      </c>
      <c r="G57" s="40">
        <v>0.6</v>
      </c>
      <c r="H57" s="40">
        <v>4.05</v>
      </c>
      <c r="I57" s="40">
        <v>0.2</v>
      </c>
      <c r="J57" s="85">
        <v>0.04</v>
      </c>
      <c r="K57" s="220">
        <f t="shared" si="1"/>
        <v>6.3200000000000006E-2</v>
      </c>
      <c r="L57" s="6"/>
      <c r="M57" s="6"/>
    </row>
    <row r="58" spans="1:13">
      <c r="A58" s="6"/>
      <c r="B58" s="38"/>
      <c r="C58" s="45" t="s">
        <v>236</v>
      </c>
      <c r="D58" s="72">
        <v>5.8000000000000003E-2</v>
      </c>
      <c r="E58" s="40">
        <v>65.959999999999994</v>
      </c>
      <c r="F58" s="42">
        <v>3</v>
      </c>
      <c r="G58" s="40">
        <v>0.6</v>
      </c>
      <c r="H58" s="40">
        <v>3.83</v>
      </c>
      <c r="I58" s="40">
        <v>0.17</v>
      </c>
      <c r="J58" s="85">
        <v>0.03</v>
      </c>
      <c r="K58" s="220">
        <f t="shared" si="1"/>
        <v>6.9559999999999997E-2</v>
      </c>
      <c r="L58" s="6"/>
      <c r="M58" s="6"/>
    </row>
    <row r="59" spans="1:13">
      <c r="A59" s="6"/>
      <c r="B59" s="38"/>
      <c r="C59" s="45" t="s">
        <v>237</v>
      </c>
      <c r="D59" s="72">
        <v>0.14799999999999999</v>
      </c>
      <c r="E59" s="40">
        <v>74.92</v>
      </c>
      <c r="F59" s="42">
        <v>3</v>
      </c>
      <c r="G59" s="40">
        <v>0.6</v>
      </c>
      <c r="H59" s="40">
        <v>11.09</v>
      </c>
      <c r="I59" s="40">
        <v>0.44</v>
      </c>
      <c r="J59" s="85">
        <v>0.09</v>
      </c>
      <c r="K59" s="220">
        <f t="shared" si="1"/>
        <v>7.8520000000000006E-2</v>
      </c>
      <c r="L59" s="6"/>
      <c r="M59" s="6"/>
    </row>
    <row r="60" spans="1:13">
      <c r="A60" s="6"/>
      <c r="B60" s="38"/>
      <c r="C60" s="45" t="s">
        <v>238</v>
      </c>
      <c r="D60" s="72">
        <v>9.9000000000000005E-2</v>
      </c>
      <c r="E60" s="40">
        <v>64.94</v>
      </c>
      <c r="F60" s="42">
        <v>3</v>
      </c>
      <c r="G60" s="40">
        <v>0.6</v>
      </c>
      <c r="H60" s="40">
        <v>6.43</v>
      </c>
      <c r="I60" s="40">
        <v>0.3</v>
      </c>
      <c r="J60" s="85">
        <v>0.06</v>
      </c>
      <c r="K60" s="220">
        <f t="shared" si="1"/>
        <v>6.8540000000000004E-2</v>
      </c>
      <c r="L60" s="6"/>
      <c r="M60" s="6"/>
    </row>
    <row r="61" spans="1:13">
      <c r="A61" s="6"/>
      <c r="B61" s="38"/>
      <c r="C61" s="45" t="s">
        <v>239</v>
      </c>
      <c r="D61" s="72">
        <v>0.10299999999999999</v>
      </c>
      <c r="E61" s="40">
        <v>68.86</v>
      </c>
      <c r="F61" s="42">
        <v>3</v>
      </c>
      <c r="G61" s="40">
        <v>0.6</v>
      </c>
      <c r="H61" s="40">
        <v>7.09</v>
      </c>
      <c r="I61" s="40">
        <v>0.31</v>
      </c>
      <c r="J61" s="85">
        <v>0.06</v>
      </c>
      <c r="K61" s="220">
        <f t="shared" si="1"/>
        <v>7.2460000000000011E-2</v>
      </c>
      <c r="L61" s="6"/>
      <c r="M61" s="6"/>
    </row>
    <row r="62" spans="1:13">
      <c r="A62" s="6"/>
      <c r="B62" s="38"/>
      <c r="C62" s="45" t="s">
        <v>240</v>
      </c>
      <c r="D62" s="72">
        <v>0.13500000000000001</v>
      </c>
      <c r="E62" s="40">
        <v>75.2</v>
      </c>
      <c r="F62" s="42">
        <v>3</v>
      </c>
      <c r="G62" s="40">
        <v>0.6</v>
      </c>
      <c r="H62" s="40">
        <v>10.15</v>
      </c>
      <c r="I62" s="40">
        <v>0.41</v>
      </c>
      <c r="J62" s="85">
        <v>0.08</v>
      </c>
      <c r="K62" s="220">
        <f t="shared" si="1"/>
        <v>7.8800000000000009E-2</v>
      </c>
      <c r="L62" s="6"/>
      <c r="M62" s="6"/>
    </row>
    <row r="63" spans="1:13">
      <c r="A63" s="6"/>
      <c r="B63" s="38"/>
      <c r="C63" s="45" t="s">
        <v>241</v>
      </c>
      <c r="D63" s="72">
        <v>0.13500000000000001</v>
      </c>
      <c r="E63" s="40">
        <v>72.22</v>
      </c>
      <c r="F63" s="42">
        <v>3</v>
      </c>
      <c r="G63" s="40">
        <v>0.6</v>
      </c>
      <c r="H63" s="40">
        <v>9.75</v>
      </c>
      <c r="I63" s="40">
        <v>0.41</v>
      </c>
      <c r="J63" s="85">
        <v>0.08</v>
      </c>
      <c r="K63" s="220">
        <f t="shared" si="1"/>
        <v>7.5819999999999999E-2</v>
      </c>
      <c r="L63" s="6"/>
      <c r="M63" s="6"/>
    </row>
    <row r="64" spans="1:13">
      <c r="A64" s="6"/>
      <c r="B64" s="38"/>
      <c r="C64" s="45" t="s">
        <v>242</v>
      </c>
      <c r="D64" s="72">
        <v>9.1999999999999998E-2</v>
      </c>
      <c r="E64" s="40">
        <v>61.71</v>
      </c>
      <c r="F64" s="42">
        <v>3</v>
      </c>
      <c r="G64" s="40">
        <v>0.6</v>
      </c>
      <c r="H64" s="40">
        <v>5.68</v>
      </c>
      <c r="I64" s="40">
        <v>0.28000000000000003</v>
      </c>
      <c r="J64" s="85">
        <v>0.06</v>
      </c>
      <c r="K64" s="220">
        <f t="shared" si="1"/>
        <v>6.5310000000000007E-2</v>
      </c>
      <c r="L64" s="6"/>
      <c r="M64" s="6"/>
    </row>
    <row r="65" spans="1:13">
      <c r="A65" s="6"/>
      <c r="B65" s="38"/>
      <c r="C65" s="45" t="s">
        <v>243</v>
      </c>
      <c r="D65" s="72">
        <v>0.14399999999999999</v>
      </c>
      <c r="E65" s="40">
        <v>74.27</v>
      </c>
      <c r="F65" s="42">
        <v>3</v>
      </c>
      <c r="G65" s="40">
        <v>0.6</v>
      </c>
      <c r="H65" s="40">
        <v>10.69</v>
      </c>
      <c r="I65" s="40">
        <v>0.43</v>
      </c>
      <c r="J65" s="85">
        <v>0.09</v>
      </c>
      <c r="K65" s="220">
        <f t="shared" si="1"/>
        <v>7.7870000000000009E-2</v>
      </c>
      <c r="L65" s="6"/>
      <c r="M65" s="6"/>
    </row>
    <row r="66" spans="1:13">
      <c r="A66" s="6"/>
      <c r="B66" s="38"/>
      <c r="C66" s="45" t="s">
        <v>244</v>
      </c>
      <c r="D66" s="72">
        <v>0.125</v>
      </c>
      <c r="E66" s="40">
        <v>70.22</v>
      </c>
      <c r="F66" s="42">
        <v>3</v>
      </c>
      <c r="G66" s="40">
        <v>0.6</v>
      </c>
      <c r="H66" s="40">
        <v>8.7799999999999994</v>
      </c>
      <c r="I66" s="40">
        <v>0.38</v>
      </c>
      <c r="J66" s="85">
        <v>0.08</v>
      </c>
      <c r="K66" s="220">
        <f t="shared" si="1"/>
        <v>7.3820000000000011E-2</v>
      </c>
      <c r="L66" s="6"/>
      <c r="M66" s="6"/>
    </row>
    <row r="67" spans="1:13">
      <c r="A67" s="6"/>
      <c r="B67" s="38"/>
      <c r="C67" s="45" t="s">
        <v>245</v>
      </c>
      <c r="D67" s="72">
        <v>0.125</v>
      </c>
      <c r="E67" s="40">
        <v>68.02</v>
      </c>
      <c r="F67" s="42">
        <v>3</v>
      </c>
      <c r="G67" s="40">
        <v>0.6</v>
      </c>
      <c r="H67" s="40">
        <v>8.5</v>
      </c>
      <c r="I67" s="40">
        <v>0.38</v>
      </c>
      <c r="J67" s="85">
        <v>0.08</v>
      </c>
      <c r="K67" s="220">
        <f t="shared" si="1"/>
        <v>7.1620000000000003E-2</v>
      </c>
      <c r="L67" s="6"/>
      <c r="M67" s="6"/>
    </row>
    <row r="68" spans="1:13">
      <c r="A68" s="6"/>
      <c r="B68" s="38"/>
      <c r="C68" s="45" t="s">
        <v>246</v>
      </c>
      <c r="D68" s="72">
        <v>0.11</v>
      </c>
      <c r="E68" s="40">
        <v>66.88</v>
      </c>
      <c r="F68" s="42">
        <v>3</v>
      </c>
      <c r="G68" s="40">
        <v>0.6</v>
      </c>
      <c r="H68" s="40">
        <v>7.36</v>
      </c>
      <c r="I68" s="40">
        <v>0.33</v>
      </c>
      <c r="J68" s="85">
        <v>7.0000000000000007E-2</v>
      </c>
      <c r="K68" s="220">
        <f t="shared" si="1"/>
        <v>7.0480000000000001E-2</v>
      </c>
      <c r="L68" s="6"/>
      <c r="M68" s="6"/>
    </row>
    <row r="69" spans="1:13">
      <c r="A69" s="6"/>
      <c r="B69" s="38"/>
      <c r="C69" s="45" t="s">
        <v>247</v>
      </c>
      <c r="D69" s="72">
        <v>0.13900000000000001</v>
      </c>
      <c r="E69" s="40">
        <v>76.22</v>
      </c>
      <c r="F69" s="42">
        <v>3</v>
      </c>
      <c r="G69" s="40">
        <v>0.6</v>
      </c>
      <c r="H69" s="40">
        <v>10.59</v>
      </c>
      <c r="I69" s="40">
        <v>0.42</v>
      </c>
      <c r="J69" s="85">
        <v>0.08</v>
      </c>
      <c r="K69" s="220">
        <f t="shared" si="1"/>
        <v>7.9820000000000002E-2</v>
      </c>
      <c r="L69" s="6"/>
      <c r="M69" s="6"/>
    </row>
    <row r="70" spans="1:13">
      <c r="A70" s="6"/>
      <c r="B70" s="38"/>
      <c r="C70" s="45" t="s">
        <v>248</v>
      </c>
      <c r="D70" s="72">
        <v>0.11</v>
      </c>
      <c r="E70" s="40">
        <v>70.02</v>
      </c>
      <c r="F70" s="42">
        <v>3</v>
      </c>
      <c r="G70" s="40">
        <v>0.6</v>
      </c>
      <c r="H70" s="40">
        <v>7.7</v>
      </c>
      <c r="I70" s="40">
        <v>0.33</v>
      </c>
      <c r="J70" s="85">
        <v>7.0000000000000007E-2</v>
      </c>
      <c r="K70" s="220">
        <f t="shared" si="1"/>
        <v>7.3620000000000005E-2</v>
      </c>
      <c r="L70" s="6"/>
      <c r="M70" s="6"/>
    </row>
    <row r="71" spans="1:13">
      <c r="A71" s="6"/>
      <c r="B71" s="38"/>
      <c r="C71" s="45" t="s">
        <v>249</v>
      </c>
      <c r="D71" s="72">
        <v>0.125</v>
      </c>
      <c r="E71" s="40">
        <v>71.02</v>
      </c>
      <c r="F71" s="42">
        <v>3</v>
      </c>
      <c r="G71" s="40">
        <v>0.6</v>
      </c>
      <c r="H71" s="40">
        <v>8.8800000000000008</v>
      </c>
      <c r="I71" s="40">
        <v>0.38</v>
      </c>
      <c r="J71" s="85">
        <v>0.08</v>
      </c>
      <c r="K71" s="220">
        <f t="shared" si="1"/>
        <v>7.4620000000000006E-2</v>
      </c>
      <c r="L71" s="6"/>
      <c r="M71" s="6"/>
    </row>
    <row r="72" spans="1:13">
      <c r="A72" s="6"/>
      <c r="B72" s="38"/>
      <c r="C72" s="45" t="s">
        <v>620</v>
      </c>
      <c r="D72" s="72">
        <v>0.14299999999999999</v>
      </c>
      <c r="E72" s="40">
        <v>102.41</v>
      </c>
      <c r="F72" s="42">
        <v>3</v>
      </c>
      <c r="G72" s="40">
        <v>0.6</v>
      </c>
      <c r="H72" s="40">
        <v>14.64</v>
      </c>
      <c r="I72" s="40">
        <v>0.43</v>
      </c>
      <c r="J72" s="85">
        <v>0.09</v>
      </c>
      <c r="K72" s="220">
        <f t="shared" si="1"/>
        <v>0.10601000000000001</v>
      </c>
      <c r="L72" s="6"/>
      <c r="M72" s="6"/>
    </row>
    <row r="73" spans="1:13">
      <c r="A73" s="6"/>
      <c r="B73" s="38"/>
      <c r="C73" s="45" t="s">
        <v>250</v>
      </c>
      <c r="D73" s="72">
        <v>9.0999999999999998E-2</v>
      </c>
      <c r="E73" s="40">
        <v>62.87</v>
      </c>
      <c r="F73" s="42">
        <v>3</v>
      </c>
      <c r="G73" s="40">
        <v>0.6</v>
      </c>
      <c r="H73" s="40">
        <v>5.72</v>
      </c>
      <c r="I73" s="40">
        <v>0.27</v>
      </c>
      <c r="J73" s="85">
        <v>0.05</v>
      </c>
      <c r="K73" s="220">
        <f t="shared" si="1"/>
        <v>6.6470000000000001E-2</v>
      </c>
      <c r="L73" s="6"/>
      <c r="M73" s="6"/>
    </row>
    <row r="74" spans="1:13">
      <c r="A74" s="6"/>
      <c r="B74" s="38"/>
      <c r="C74" s="45" t="s">
        <v>251</v>
      </c>
      <c r="D74" s="72">
        <v>9.0999999999999998E-2</v>
      </c>
      <c r="E74" s="40">
        <v>67.77</v>
      </c>
      <c r="F74" s="42">
        <v>3</v>
      </c>
      <c r="G74" s="40">
        <v>0.6</v>
      </c>
      <c r="H74" s="40">
        <v>6.17</v>
      </c>
      <c r="I74" s="40">
        <v>0.27</v>
      </c>
      <c r="J74" s="85">
        <v>0.05</v>
      </c>
      <c r="K74" s="220">
        <f t="shared" si="1"/>
        <v>7.1370000000000003E-2</v>
      </c>
      <c r="L74" s="6"/>
      <c r="M74" s="6"/>
    </row>
    <row r="75" spans="1:13">
      <c r="A75" s="6"/>
      <c r="B75" s="38"/>
      <c r="C75" s="45" t="s">
        <v>252</v>
      </c>
      <c r="D75" s="72">
        <v>0.14000000000000001</v>
      </c>
      <c r="E75" s="40">
        <v>72.930000000000007</v>
      </c>
      <c r="F75" s="42">
        <v>3</v>
      </c>
      <c r="G75" s="40">
        <v>0.6</v>
      </c>
      <c r="H75" s="40">
        <v>10.210000000000001</v>
      </c>
      <c r="I75" s="40">
        <v>0.42</v>
      </c>
      <c r="J75" s="85">
        <v>0.08</v>
      </c>
      <c r="K75" s="220">
        <f t="shared" si="1"/>
        <v>7.6530000000000015E-2</v>
      </c>
      <c r="L75" s="6"/>
      <c r="M75" s="6"/>
    </row>
    <row r="76" spans="1:13">
      <c r="A76" s="6"/>
      <c r="B76" s="38"/>
      <c r="C76" s="45" t="s">
        <v>253</v>
      </c>
      <c r="D76" s="72">
        <v>0.15</v>
      </c>
      <c r="E76" s="40">
        <v>75.099999999999994</v>
      </c>
      <c r="F76" s="42">
        <v>3</v>
      </c>
      <c r="G76" s="40">
        <v>0.6</v>
      </c>
      <c r="H76" s="40">
        <v>11.27</v>
      </c>
      <c r="I76" s="40">
        <v>0.45</v>
      </c>
      <c r="J76" s="85">
        <v>0.09</v>
      </c>
      <c r="K76" s="220">
        <f t="shared" si="1"/>
        <v>7.8700000000000006E-2</v>
      </c>
      <c r="L76" s="6"/>
      <c r="M76" s="6"/>
    </row>
    <row r="77" spans="1:13">
      <c r="A77" s="6"/>
      <c r="B77" s="38"/>
      <c r="C77" s="45" t="s">
        <v>254</v>
      </c>
      <c r="D77" s="72">
        <v>0.125</v>
      </c>
      <c r="E77" s="40">
        <v>72.34</v>
      </c>
      <c r="F77" s="42">
        <v>3</v>
      </c>
      <c r="G77" s="40">
        <v>0.6</v>
      </c>
      <c r="H77" s="40">
        <v>9.0399999999999991</v>
      </c>
      <c r="I77" s="40">
        <v>0.38</v>
      </c>
      <c r="J77" s="85">
        <v>0.08</v>
      </c>
      <c r="K77" s="220">
        <f t="shared" si="1"/>
        <v>7.5940000000000007E-2</v>
      </c>
      <c r="L77" s="6"/>
      <c r="M77" s="6"/>
    </row>
    <row r="78" spans="1:13">
      <c r="A78" s="6"/>
      <c r="B78" s="38"/>
      <c r="C78" s="45" t="s">
        <v>255</v>
      </c>
      <c r="D78" s="72">
        <v>0.13900000000000001</v>
      </c>
      <c r="E78" s="40">
        <v>74.540000000000006</v>
      </c>
      <c r="F78" s="42">
        <v>3</v>
      </c>
      <c r="G78" s="40">
        <v>0.6</v>
      </c>
      <c r="H78" s="40">
        <v>10.36</v>
      </c>
      <c r="I78" s="40">
        <v>0.42</v>
      </c>
      <c r="J78" s="85">
        <v>0.08</v>
      </c>
      <c r="K78" s="220">
        <f t="shared" si="1"/>
        <v>7.8140000000000015E-2</v>
      </c>
      <c r="L78" s="6"/>
      <c r="M78" s="6"/>
    </row>
    <row r="79" spans="1:13">
      <c r="A79" s="6"/>
      <c r="B79" s="38"/>
      <c r="C79" s="45" t="s">
        <v>256</v>
      </c>
      <c r="D79" s="72">
        <v>0.13800000000000001</v>
      </c>
      <c r="E79" s="40">
        <v>74</v>
      </c>
      <c r="F79" s="42">
        <v>3</v>
      </c>
      <c r="G79" s="40">
        <v>0.6</v>
      </c>
      <c r="H79" s="40">
        <v>10.210000000000001</v>
      </c>
      <c r="I79" s="40">
        <v>0.41</v>
      </c>
      <c r="J79" s="85">
        <v>0.08</v>
      </c>
      <c r="K79" s="220">
        <f t="shared" si="1"/>
        <v>7.7600000000000002E-2</v>
      </c>
      <c r="L79" s="6"/>
      <c r="M79" s="6"/>
    </row>
    <row r="80" spans="1:13">
      <c r="A80" s="21"/>
      <c r="B80" s="81"/>
      <c r="C80" s="82" t="s">
        <v>257</v>
      </c>
      <c r="D80" s="83"/>
      <c r="E80" s="87"/>
      <c r="F80" s="83"/>
      <c r="G80" s="83"/>
      <c r="H80" s="88"/>
      <c r="I80" s="88"/>
      <c r="J80" s="89"/>
      <c r="K80" s="220">
        <f>((E80/1000)+(F80/1000)+(G80/1000))</f>
        <v>0</v>
      </c>
      <c r="L80" s="6"/>
      <c r="M80" s="6"/>
    </row>
    <row r="81" spans="1:13">
      <c r="A81" s="6"/>
      <c r="B81" s="38"/>
      <c r="C81" s="45" t="s">
        <v>258</v>
      </c>
      <c r="D81" s="72">
        <v>0.128</v>
      </c>
      <c r="E81" s="40">
        <v>73.84</v>
      </c>
      <c r="F81" s="42">
        <v>1.1000000000000001</v>
      </c>
      <c r="G81" s="40">
        <v>0.11</v>
      </c>
      <c r="H81" s="40">
        <v>9.4499999999999993</v>
      </c>
      <c r="I81" s="40">
        <v>0.14000000000000001</v>
      </c>
      <c r="J81" s="85">
        <v>0.01</v>
      </c>
      <c r="K81" s="220">
        <f t="shared" si="1"/>
        <v>7.5050000000000006E-2</v>
      </c>
      <c r="L81" s="6"/>
      <c r="M81" s="6"/>
    </row>
    <row r="82" spans="1:13">
      <c r="A82" s="6"/>
      <c r="B82" s="38"/>
      <c r="C82" s="45" t="s">
        <v>259</v>
      </c>
      <c r="D82" s="72">
        <v>8.4000000000000005E-2</v>
      </c>
      <c r="E82" s="40">
        <v>68.44</v>
      </c>
      <c r="F82" s="42">
        <v>1.1000000000000001</v>
      </c>
      <c r="G82" s="40">
        <v>0.11</v>
      </c>
      <c r="H82" s="40">
        <v>5.75</v>
      </c>
      <c r="I82" s="40">
        <v>0.09</v>
      </c>
      <c r="J82" s="85">
        <v>0.01</v>
      </c>
      <c r="K82" s="220">
        <f t="shared" si="1"/>
        <v>6.9650000000000004E-2</v>
      </c>
      <c r="L82" s="6"/>
      <c r="M82" s="6"/>
    </row>
    <row r="83" spans="1:13">
      <c r="A83" s="6"/>
      <c r="B83" s="38"/>
      <c r="C83" s="45" t="s">
        <v>260</v>
      </c>
      <c r="D83" s="72">
        <v>0.125</v>
      </c>
      <c r="E83" s="40">
        <v>71.06</v>
      </c>
      <c r="F83" s="42">
        <v>1.1000000000000001</v>
      </c>
      <c r="G83" s="40">
        <v>0.11</v>
      </c>
      <c r="H83" s="40">
        <v>8.8800000000000008</v>
      </c>
      <c r="I83" s="40">
        <v>0.14000000000000001</v>
      </c>
      <c r="J83" s="85">
        <v>0.01</v>
      </c>
      <c r="K83" s="220">
        <f t="shared" si="1"/>
        <v>7.2270000000000001E-2</v>
      </c>
      <c r="L83" s="6"/>
      <c r="M83" s="6"/>
    </row>
    <row r="84" spans="1:13">
      <c r="A84" s="6"/>
      <c r="B84" s="38"/>
      <c r="C84" s="45" t="s">
        <v>261</v>
      </c>
      <c r="D84" s="72">
        <v>0.12</v>
      </c>
      <c r="E84" s="40">
        <v>81.55</v>
      </c>
      <c r="F84" s="42">
        <v>1.1000000000000001</v>
      </c>
      <c r="G84" s="40">
        <v>0.11</v>
      </c>
      <c r="H84" s="40">
        <v>9.7899999999999991</v>
      </c>
      <c r="I84" s="40">
        <v>0.13</v>
      </c>
      <c r="J84" s="85">
        <v>0.01</v>
      </c>
      <c r="K84" s="220">
        <f t="shared" si="1"/>
        <v>8.276E-2</v>
      </c>
      <c r="L84" s="6"/>
      <c r="M84" s="6"/>
    </row>
    <row r="85" spans="1:13" ht="28">
      <c r="A85" s="21"/>
      <c r="B85" s="81"/>
      <c r="C85" s="90" t="s">
        <v>262</v>
      </c>
      <c r="D85" s="83"/>
      <c r="E85" s="87"/>
      <c r="F85" s="83"/>
      <c r="G85" s="83"/>
      <c r="H85" s="88"/>
      <c r="I85" s="88"/>
      <c r="J85" s="89"/>
      <c r="K85" s="220">
        <f>((E85/1000)+(F85/1000)+(G85/1000))</f>
        <v>0</v>
      </c>
      <c r="L85" s="6"/>
      <c r="M85" s="6"/>
    </row>
    <row r="86" spans="1:13">
      <c r="A86" s="6"/>
      <c r="B86" s="38"/>
      <c r="C86" s="45" t="s">
        <v>263</v>
      </c>
      <c r="D86" s="88"/>
      <c r="E86" s="42">
        <v>94.4</v>
      </c>
      <c r="F86" s="42">
        <v>1.9</v>
      </c>
      <c r="G86" s="40">
        <v>0.42</v>
      </c>
      <c r="H86" s="88"/>
      <c r="I86" s="88"/>
      <c r="J86" s="89"/>
      <c r="K86" s="220">
        <f t="shared" si="1"/>
        <v>9.6720000000000014E-2</v>
      </c>
      <c r="L86" s="6"/>
      <c r="M86" s="6"/>
    </row>
    <row r="87" spans="1:13">
      <c r="A87" s="6"/>
      <c r="B87" s="38"/>
      <c r="C87" s="45" t="s">
        <v>264</v>
      </c>
      <c r="D87" s="88"/>
      <c r="E87" s="42">
        <v>93.7</v>
      </c>
      <c r="F87" s="42">
        <v>1.9</v>
      </c>
      <c r="G87" s="40">
        <v>0.42</v>
      </c>
      <c r="H87" s="88"/>
      <c r="I87" s="88"/>
      <c r="J87" s="89"/>
      <c r="K87" s="220">
        <f t="shared" si="1"/>
        <v>9.6020000000000008E-2</v>
      </c>
      <c r="L87" s="6"/>
      <c r="M87" s="6"/>
    </row>
    <row r="88" spans="1:13">
      <c r="A88" s="6"/>
      <c r="B88" s="38"/>
      <c r="C88" s="45" t="s">
        <v>265</v>
      </c>
      <c r="D88" s="88"/>
      <c r="E88" s="42">
        <v>95.5</v>
      </c>
      <c r="F88" s="42">
        <v>1.9</v>
      </c>
      <c r="G88" s="40">
        <v>0.42</v>
      </c>
      <c r="H88" s="88"/>
      <c r="I88" s="88"/>
      <c r="J88" s="89"/>
      <c r="K88" s="220">
        <f t="shared" si="1"/>
        <v>9.7820000000000004E-2</v>
      </c>
      <c r="L88" s="6"/>
      <c r="M88" s="6"/>
    </row>
    <row r="89" spans="1:13">
      <c r="A89" s="6"/>
      <c r="B89" s="38"/>
      <c r="C89" s="45" t="s">
        <v>266</v>
      </c>
      <c r="D89" s="88"/>
      <c r="E89" s="42">
        <v>93.7</v>
      </c>
      <c r="F89" s="42">
        <v>1.9</v>
      </c>
      <c r="G89" s="40">
        <v>0.42</v>
      </c>
      <c r="H89" s="88"/>
      <c r="I89" s="88"/>
      <c r="J89" s="89"/>
      <c r="K89" s="220">
        <f t="shared" si="1"/>
        <v>9.6020000000000008E-2</v>
      </c>
      <c r="L89" s="6"/>
      <c r="M89" s="6"/>
    </row>
    <row r="90" spans="1:13" ht="16" thickBot="1">
      <c r="A90" s="6"/>
      <c r="B90" s="38"/>
      <c r="C90" s="91" t="s">
        <v>267</v>
      </c>
      <c r="D90" s="92"/>
      <c r="E90" s="93">
        <v>95.1</v>
      </c>
      <c r="F90" s="93">
        <v>1.9</v>
      </c>
      <c r="G90" s="94">
        <v>0.42</v>
      </c>
      <c r="H90" s="92"/>
      <c r="I90" s="92"/>
      <c r="J90" s="95"/>
      <c r="K90" s="220">
        <f t="shared" si="1"/>
        <v>9.7419999999999993E-2</v>
      </c>
      <c r="L90" s="6"/>
      <c r="M90" s="6"/>
    </row>
    <row r="91" spans="1:13">
      <c r="A91" s="21"/>
      <c r="B91" s="81"/>
      <c r="C91" s="96" t="s">
        <v>268</v>
      </c>
      <c r="D91" s="21"/>
      <c r="E91" s="97"/>
      <c r="F91" s="97"/>
      <c r="G91" s="97"/>
      <c r="H91" s="21"/>
      <c r="I91" s="21"/>
      <c r="J91" s="21"/>
      <c r="K91" s="21"/>
      <c r="L91" s="21"/>
      <c r="M91" s="98"/>
    </row>
    <row r="92" spans="1:13">
      <c r="A92" s="6"/>
      <c r="B92" s="7"/>
      <c r="C92" s="854" t="s">
        <v>621</v>
      </c>
      <c r="D92" s="854"/>
      <c r="E92" s="854"/>
      <c r="F92" s="854"/>
      <c r="G92" s="854"/>
      <c r="H92" s="854"/>
      <c r="I92" s="854"/>
      <c r="J92" s="854"/>
      <c r="K92" s="854"/>
      <c r="L92" s="6"/>
      <c r="M92" s="98"/>
    </row>
    <row r="93" spans="1:13">
      <c r="A93" s="6"/>
      <c r="B93" s="7"/>
      <c r="C93" s="100" t="s">
        <v>270</v>
      </c>
      <c r="D93" s="6"/>
      <c r="E93" s="6"/>
      <c r="F93" s="6"/>
      <c r="G93" s="6"/>
      <c r="H93" s="6"/>
      <c r="I93" s="6"/>
      <c r="J93" s="6"/>
      <c r="K93" s="6"/>
      <c r="L93" s="6"/>
      <c r="M93" s="98"/>
    </row>
    <row r="94" spans="1:13">
      <c r="A94" s="6"/>
      <c r="B94" s="7"/>
      <c r="C94" s="854" t="s">
        <v>271</v>
      </c>
      <c r="D94" s="854"/>
      <c r="E94" s="854"/>
      <c r="F94" s="854"/>
      <c r="G94" s="854"/>
      <c r="H94" s="854"/>
      <c r="I94" s="854"/>
      <c r="J94" s="854"/>
      <c r="K94" s="854"/>
      <c r="L94" s="6"/>
      <c r="M94" s="98"/>
    </row>
    <row r="95" spans="1:13">
      <c r="A95" s="6"/>
      <c r="B95" s="7"/>
      <c r="C95" s="8"/>
      <c r="D95" s="8"/>
      <c r="E95" s="8"/>
      <c r="F95" s="8"/>
      <c r="G95" s="8"/>
      <c r="H95" s="8"/>
      <c r="I95" s="8"/>
      <c r="J95" s="8"/>
      <c r="K95" s="8"/>
      <c r="L95" s="6"/>
      <c r="M95" s="6"/>
    </row>
    <row r="96" spans="1:13" ht="18">
      <c r="A96" s="21"/>
      <c r="B96" s="22" t="s">
        <v>272</v>
      </c>
      <c r="C96" s="23" t="s">
        <v>273</v>
      </c>
      <c r="D96" s="24"/>
      <c r="E96" s="24"/>
      <c r="F96" s="24"/>
      <c r="G96" s="25"/>
      <c r="H96" s="25"/>
      <c r="I96" s="25"/>
      <c r="J96" s="25"/>
      <c r="K96" s="25"/>
      <c r="L96" s="26"/>
      <c r="M96" s="21"/>
    </row>
    <row r="97" spans="1:13" ht="16" thickBot="1">
      <c r="A97" s="6"/>
      <c r="B97" s="7"/>
      <c r="C97" s="6"/>
      <c r="D97" s="6"/>
      <c r="E97" s="6"/>
      <c r="F97" s="6"/>
      <c r="G97" s="6"/>
      <c r="H97" s="6"/>
      <c r="I97" s="6"/>
      <c r="J97" s="6"/>
      <c r="K97" s="6"/>
      <c r="L97" s="6"/>
      <c r="M97" s="6"/>
    </row>
    <row r="98" spans="1:13" ht="17" thickBot="1">
      <c r="A98" s="81"/>
      <c r="B98" s="81"/>
      <c r="C98" s="101" t="s">
        <v>178</v>
      </c>
      <c r="D98" s="102" t="s">
        <v>274</v>
      </c>
      <c r="E98" s="103" t="s">
        <v>275</v>
      </c>
      <c r="F98" s="104"/>
      <c r="G98" s="31"/>
      <c r="H98" s="105"/>
      <c r="I98" s="106"/>
      <c r="J98" s="106"/>
      <c r="K98" s="81"/>
      <c r="L98" s="81"/>
      <c r="M98" s="6"/>
    </row>
    <row r="99" spans="1:13">
      <c r="A99" s="6"/>
      <c r="B99" s="7"/>
      <c r="C99" s="107" t="s">
        <v>228</v>
      </c>
      <c r="D99" s="108">
        <v>8.31</v>
      </c>
      <c r="E99" s="109" t="s">
        <v>276</v>
      </c>
      <c r="F99" s="104"/>
      <c r="G99" s="105"/>
      <c r="H99" s="105"/>
      <c r="I99" s="106"/>
      <c r="J99" s="110"/>
      <c r="K99" s="6"/>
      <c r="L99" s="6"/>
      <c r="M99" s="6"/>
    </row>
    <row r="100" spans="1:13">
      <c r="A100" s="6"/>
      <c r="B100" s="7"/>
      <c r="C100" s="111" t="s">
        <v>258</v>
      </c>
      <c r="D100" s="79">
        <v>9.4499999999999993</v>
      </c>
      <c r="E100" s="112" t="s">
        <v>276</v>
      </c>
      <c r="F100" s="105"/>
      <c r="G100" s="105"/>
      <c r="H100" s="105"/>
      <c r="I100" s="106"/>
      <c r="J100" s="110"/>
      <c r="K100" s="6"/>
      <c r="L100" s="6"/>
      <c r="M100" s="6"/>
    </row>
    <row r="101" spans="1:13">
      <c r="A101" s="6"/>
      <c r="B101" s="7"/>
      <c r="C101" s="111" t="s">
        <v>277</v>
      </c>
      <c r="D101" s="113">
        <v>5.4440000000000002E-2</v>
      </c>
      <c r="E101" s="112" t="s">
        <v>278</v>
      </c>
      <c r="F101" s="105"/>
      <c r="G101" s="105"/>
      <c r="H101" s="105"/>
      <c r="I101" s="106"/>
      <c r="J101" s="110"/>
      <c r="K101" s="6"/>
      <c r="L101" s="6"/>
      <c r="M101" s="6"/>
    </row>
    <row r="102" spans="1:13">
      <c r="A102" s="6"/>
      <c r="B102" s="38"/>
      <c r="C102" s="111" t="s">
        <v>279</v>
      </c>
      <c r="D102" s="79">
        <v>10.210000000000001</v>
      </c>
      <c r="E102" s="114" t="s">
        <v>276</v>
      </c>
      <c r="F102" s="105"/>
      <c r="G102" s="105"/>
      <c r="H102" s="105"/>
      <c r="I102" s="106"/>
      <c r="J102" s="110"/>
      <c r="K102" s="6"/>
      <c r="L102" s="6"/>
      <c r="M102" s="6"/>
    </row>
    <row r="103" spans="1:13">
      <c r="A103" s="6"/>
      <c r="B103" s="7"/>
      <c r="C103" s="111" t="s">
        <v>259</v>
      </c>
      <c r="D103" s="79">
        <v>5.75</v>
      </c>
      <c r="E103" s="112" t="s">
        <v>276</v>
      </c>
      <c r="F103" s="105"/>
      <c r="G103" s="105"/>
      <c r="H103" s="105"/>
      <c r="I103" s="106"/>
      <c r="J103" s="110"/>
      <c r="K103" s="6"/>
      <c r="L103" s="6"/>
      <c r="M103" s="6"/>
    </row>
    <row r="104" spans="1:13">
      <c r="A104" s="6"/>
      <c r="B104" s="7"/>
      <c r="C104" s="111" t="s">
        <v>241</v>
      </c>
      <c r="D104" s="79">
        <v>9.75</v>
      </c>
      <c r="E104" s="114" t="s">
        <v>276</v>
      </c>
      <c r="F104" s="105"/>
      <c r="G104" s="105"/>
      <c r="H104" s="105"/>
      <c r="I104" s="106"/>
      <c r="J104" s="110"/>
      <c r="K104" s="6"/>
      <c r="L104" s="6"/>
      <c r="M104" s="6"/>
    </row>
    <row r="105" spans="1:13">
      <c r="A105" s="6"/>
      <c r="B105" s="7"/>
      <c r="C105" s="111" t="s">
        <v>280</v>
      </c>
      <c r="D105" s="40">
        <v>4.5</v>
      </c>
      <c r="E105" s="112" t="s">
        <v>276</v>
      </c>
      <c r="F105" s="6"/>
      <c r="G105" s="105"/>
      <c r="H105" s="105"/>
      <c r="I105" s="106"/>
      <c r="J105" s="110"/>
      <c r="K105" s="6"/>
      <c r="L105" s="6"/>
      <c r="M105" s="115"/>
    </row>
    <row r="106" spans="1:13">
      <c r="A106" s="6"/>
      <c r="B106" s="7"/>
      <c r="C106" s="111" t="s">
        <v>242</v>
      </c>
      <c r="D106" s="79">
        <v>5.68</v>
      </c>
      <c r="E106" s="114" t="s">
        <v>276</v>
      </c>
      <c r="F106" s="105"/>
      <c r="G106" s="116"/>
      <c r="H106" s="105"/>
      <c r="I106" s="106"/>
      <c r="J106" s="110"/>
      <c r="K106" s="6"/>
      <c r="L106" s="6"/>
      <c r="M106" s="6"/>
    </row>
    <row r="107" spans="1:13">
      <c r="A107" s="6"/>
      <c r="B107" s="7"/>
      <c r="C107" s="111" t="s">
        <v>244</v>
      </c>
      <c r="D107" s="79">
        <v>8.7799999999999994</v>
      </c>
      <c r="E107" s="114" t="s">
        <v>276</v>
      </c>
      <c r="F107" s="105"/>
      <c r="G107" s="105"/>
      <c r="H107" s="105"/>
      <c r="I107" s="106"/>
      <c r="J107" s="110"/>
      <c r="K107" s="6"/>
      <c r="L107" s="6"/>
      <c r="M107" s="6"/>
    </row>
    <row r="108" spans="1:13" ht="16" thickBot="1">
      <c r="A108" s="6"/>
      <c r="B108" s="7"/>
      <c r="C108" s="117" t="s">
        <v>281</v>
      </c>
      <c r="D108" s="118">
        <v>11.27</v>
      </c>
      <c r="E108" s="119" t="s">
        <v>276</v>
      </c>
      <c r="F108" s="105"/>
      <c r="G108" s="105"/>
      <c r="H108" s="105"/>
      <c r="I108" s="106"/>
      <c r="J108" s="106"/>
      <c r="K108" s="6"/>
      <c r="L108" s="6"/>
      <c r="M108" s="6"/>
    </row>
    <row r="109" spans="1:13">
      <c r="A109" s="21"/>
      <c r="B109" s="81"/>
      <c r="C109" s="96" t="s">
        <v>268</v>
      </c>
      <c r="D109" s="21"/>
      <c r="E109" s="21"/>
      <c r="F109" s="120"/>
      <c r="G109" s="120"/>
      <c r="H109" s="120"/>
      <c r="I109" s="120"/>
      <c r="J109" s="120"/>
      <c r="K109" s="21"/>
      <c r="L109" s="21"/>
      <c r="M109" s="98"/>
    </row>
    <row r="110" spans="1:13">
      <c r="A110" s="6"/>
      <c r="B110" s="7"/>
      <c r="C110" s="854" t="s">
        <v>622</v>
      </c>
      <c r="D110" s="854"/>
      <c r="E110" s="854"/>
      <c r="F110" s="854"/>
      <c r="G110" s="854"/>
      <c r="H110" s="854"/>
      <c r="I110" s="854"/>
      <c r="J110" s="854"/>
      <c r="K110" s="854"/>
      <c r="L110" s="6"/>
      <c r="M110" s="6"/>
    </row>
    <row r="111" spans="1:13">
      <c r="A111" s="6"/>
      <c r="B111" s="7"/>
      <c r="C111" s="100" t="s">
        <v>270</v>
      </c>
      <c r="D111" s="121"/>
      <c r="E111" s="121"/>
      <c r="F111" s="121"/>
      <c r="G111" s="121"/>
      <c r="H111" s="122"/>
      <c r="I111" s="122"/>
      <c r="J111" s="6"/>
      <c r="K111" s="6"/>
      <c r="L111" s="8"/>
      <c r="M111" s="6"/>
    </row>
    <row r="112" spans="1:13">
      <c r="A112" s="6"/>
      <c r="B112" s="7"/>
      <c r="C112" s="879" t="s">
        <v>623</v>
      </c>
      <c r="D112" s="879"/>
      <c r="E112" s="879"/>
      <c r="F112" s="879"/>
      <c r="G112" s="879"/>
      <c r="H112" s="879"/>
      <c r="I112" s="879"/>
      <c r="J112" s="879"/>
      <c r="K112" s="879"/>
      <c r="L112" s="8"/>
      <c r="M112" s="6"/>
    </row>
    <row r="113" spans="1:13">
      <c r="A113" s="6"/>
      <c r="B113" s="7"/>
      <c r="C113" s="124"/>
      <c r="D113" s="6"/>
      <c r="E113" s="6"/>
      <c r="F113" s="6"/>
      <c r="G113" s="6"/>
      <c r="H113" s="6"/>
      <c r="I113" s="6"/>
      <c r="J113" s="6"/>
      <c r="K113" s="6"/>
      <c r="L113" s="6"/>
      <c r="M113" s="6"/>
    </row>
    <row r="114" spans="1:13" ht="18">
      <c r="A114" s="8"/>
      <c r="B114" s="125" t="s">
        <v>284</v>
      </c>
      <c r="C114" s="126" t="s">
        <v>285</v>
      </c>
      <c r="D114" s="127"/>
      <c r="E114" s="128"/>
      <c r="F114" s="128"/>
      <c r="G114" s="128"/>
      <c r="H114" s="128"/>
      <c r="I114" s="128"/>
      <c r="J114" s="128"/>
      <c r="K114" s="128"/>
      <c r="L114" s="129"/>
      <c r="M114" s="6"/>
    </row>
    <row r="115" spans="1:13" ht="16" thickBot="1">
      <c r="A115" s="6"/>
      <c r="B115" s="6"/>
      <c r="C115" s="6"/>
      <c r="D115" s="6"/>
      <c r="E115" s="6"/>
      <c r="F115" s="6"/>
      <c r="G115" s="6"/>
      <c r="H115" s="6"/>
      <c r="I115" s="6"/>
      <c r="J115" s="6"/>
      <c r="K115" s="6"/>
      <c r="L115" s="6"/>
      <c r="M115" s="6"/>
    </row>
    <row r="116" spans="1:13" ht="31" thickBot="1">
      <c r="A116" s="6"/>
      <c r="B116" s="6"/>
      <c r="C116" s="130" t="s">
        <v>82</v>
      </c>
      <c r="D116" s="131" t="s">
        <v>286</v>
      </c>
      <c r="E116" s="132" t="s">
        <v>287</v>
      </c>
      <c r="F116" s="133" t="s">
        <v>288</v>
      </c>
      <c r="G116" s="134"/>
      <c r="H116" s="98"/>
      <c r="I116" s="6"/>
      <c r="J116" s="6"/>
      <c r="K116" s="6"/>
      <c r="L116" s="6"/>
      <c r="M116" s="6"/>
    </row>
    <row r="117" spans="1:13">
      <c r="A117" s="6"/>
      <c r="B117" s="6"/>
      <c r="C117" s="135" t="s">
        <v>289</v>
      </c>
      <c r="D117" s="136" t="s">
        <v>290</v>
      </c>
      <c r="E117" s="137">
        <v>0.1696</v>
      </c>
      <c r="F117" s="138">
        <v>1.9699999999999999E-2</v>
      </c>
      <c r="G117" s="663">
        <f>E117/10^6</f>
        <v>1.6960000000000001E-7</v>
      </c>
      <c r="H117" s="98"/>
      <c r="I117" s="6"/>
      <c r="J117" s="6"/>
      <c r="K117" s="6"/>
      <c r="L117" s="6"/>
      <c r="M117" s="6"/>
    </row>
    <row r="118" spans="1:13">
      <c r="A118" s="6"/>
      <c r="B118" s="6"/>
      <c r="C118" s="139"/>
      <c r="D118" s="140">
        <v>1975</v>
      </c>
      <c r="E118" s="141">
        <v>0.14230000000000001</v>
      </c>
      <c r="F118" s="142">
        <v>4.4299999999999999E-2</v>
      </c>
      <c r="G118" s="663">
        <f t="shared" ref="G118:G181" si="2">E118/10^6</f>
        <v>1.423E-7</v>
      </c>
      <c r="H118" s="98"/>
      <c r="I118" s="6"/>
      <c r="J118" s="6"/>
      <c r="K118" s="6"/>
      <c r="L118" s="6"/>
      <c r="M118" s="6"/>
    </row>
    <row r="119" spans="1:13">
      <c r="A119" s="6"/>
      <c r="B119" s="6"/>
      <c r="C119" s="139"/>
      <c r="D119" s="140" t="s">
        <v>291</v>
      </c>
      <c r="E119" s="141">
        <v>0.1406</v>
      </c>
      <c r="F119" s="142">
        <v>4.58E-2</v>
      </c>
      <c r="G119" s="663">
        <f t="shared" si="2"/>
        <v>1.406E-7</v>
      </c>
      <c r="H119" s="98"/>
      <c r="I119" s="6"/>
      <c r="J119" s="6"/>
      <c r="K119" s="6"/>
      <c r="L119" s="6"/>
      <c r="M119" s="6"/>
    </row>
    <row r="120" spans="1:13">
      <c r="A120" s="6"/>
      <c r="B120" s="6"/>
      <c r="C120" s="139"/>
      <c r="D120" s="140" t="s">
        <v>292</v>
      </c>
      <c r="E120" s="141">
        <v>0.1389</v>
      </c>
      <c r="F120" s="142">
        <v>4.7300000000000002E-2</v>
      </c>
      <c r="G120" s="663">
        <f t="shared" si="2"/>
        <v>1.3890000000000001E-7</v>
      </c>
      <c r="H120" s="98"/>
      <c r="I120" s="6"/>
      <c r="J120" s="6"/>
      <c r="K120" s="6"/>
      <c r="L120" s="6"/>
      <c r="M120" s="6"/>
    </row>
    <row r="121" spans="1:13">
      <c r="A121" s="6"/>
      <c r="B121" s="6"/>
      <c r="C121" s="139"/>
      <c r="D121" s="140">
        <v>1980</v>
      </c>
      <c r="E121" s="141">
        <v>0.1326</v>
      </c>
      <c r="F121" s="142">
        <v>4.99E-2</v>
      </c>
      <c r="G121" s="663">
        <f t="shared" si="2"/>
        <v>1.3259999999999998E-7</v>
      </c>
      <c r="H121" s="98"/>
      <c r="I121" s="6"/>
      <c r="J121" s="6"/>
      <c r="K121" s="6"/>
      <c r="L121" s="6"/>
      <c r="M121" s="6"/>
    </row>
    <row r="122" spans="1:13">
      <c r="A122" s="6"/>
      <c r="B122" s="6"/>
      <c r="C122" s="139"/>
      <c r="D122" s="140">
        <v>1981</v>
      </c>
      <c r="E122" s="141">
        <v>8.0199999999999994E-2</v>
      </c>
      <c r="F122" s="142">
        <v>6.2600000000000003E-2</v>
      </c>
      <c r="G122" s="663">
        <f t="shared" si="2"/>
        <v>8.019999999999999E-8</v>
      </c>
      <c r="H122" s="98"/>
      <c r="I122" s="6"/>
      <c r="J122" s="6"/>
      <c r="K122" s="6"/>
      <c r="L122" s="6"/>
      <c r="M122" s="6"/>
    </row>
    <row r="123" spans="1:13">
      <c r="A123" s="6"/>
      <c r="B123" s="6"/>
      <c r="C123" s="139"/>
      <c r="D123" s="140">
        <v>1982</v>
      </c>
      <c r="E123" s="141">
        <v>7.9500000000000001E-2</v>
      </c>
      <c r="F123" s="142">
        <v>6.2700000000000006E-2</v>
      </c>
      <c r="G123" s="663">
        <f t="shared" si="2"/>
        <v>7.9500000000000004E-8</v>
      </c>
      <c r="H123" s="98"/>
      <c r="I123" s="6"/>
      <c r="J123" s="6"/>
      <c r="K123" s="6"/>
      <c r="L123" s="6"/>
      <c r="M123" s="6"/>
    </row>
    <row r="124" spans="1:13">
      <c r="A124" s="6"/>
      <c r="B124" s="6"/>
      <c r="C124" s="139"/>
      <c r="D124" s="140">
        <v>1983</v>
      </c>
      <c r="E124" s="141">
        <v>7.8200000000000006E-2</v>
      </c>
      <c r="F124" s="142">
        <v>6.3E-2</v>
      </c>
      <c r="G124" s="663">
        <f t="shared" si="2"/>
        <v>7.8200000000000012E-8</v>
      </c>
      <c r="H124" s="98"/>
      <c r="I124" s="6"/>
      <c r="J124" s="6"/>
      <c r="K124" s="6"/>
      <c r="L124" s="6"/>
      <c r="M124" s="6"/>
    </row>
    <row r="125" spans="1:13">
      <c r="A125" s="6"/>
      <c r="B125" s="6"/>
      <c r="C125" s="139"/>
      <c r="D125" s="140" t="s">
        <v>293</v>
      </c>
      <c r="E125" s="141">
        <v>7.0400000000000004E-2</v>
      </c>
      <c r="F125" s="142">
        <v>6.4699999999999994E-2</v>
      </c>
      <c r="G125" s="663">
        <f t="shared" si="2"/>
        <v>7.0400000000000008E-8</v>
      </c>
      <c r="H125" s="98"/>
      <c r="I125" s="6"/>
      <c r="J125" s="6"/>
      <c r="K125" s="6"/>
      <c r="L125" s="6"/>
      <c r="M125" s="6"/>
    </row>
    <row r="126" spans="1:13">
      <c r="A126" s="6"/>
      <c r="B126" s="6"/>
      <c r="C126" s="139"/>
      <c r="D126" s="143">
        <v>1994</v>
      </c>
      <c r="E126" s="144">
        <v>6.1699999999999998E-2</v>
      </c>
      <c r="F126" s="145">
        <v>6.0299999999999999E-2</v>
      </c>
      <c r="G126" s="663">
        <f t="shared" si="2"/>
        <v>6.1700000000000003E-8</v>
      </c>
      <c r="H126" s="98"/>
      <c r="I126" s="6"/>
      <c r="J126" s="6"/>
      <c r="K126" s="6"/>
      <c r="L126" s="6"/>
      <c r="M126" s="6"/>
    </row>
    <row r="127" spans="1:13">
      <c r="A127" s="6"/>
      <c r="B127" s="6"/>
      <c r="C127" s="139"/>
      <c r="D127" s="143">
        <v>1995</v>
      </c>
      <c r="E127" s="144">
        <v>5.3100000000000001E-2</v>
      </c>
      <c r="F127" s="145">
        <v>5.6000000000000001E-2</v>
      </c>
      <c r="G127" s="663">
        <f t="shared" si="2"/>
        <v>5.3099999999999999E-8</v>
      </c>
      <c r="H127" s="98"/>
      <c r="I127" s="6"/>
      <c r="J127" s="6"/>
      <c r="K127" s="6"/>
      <c r="L127" s="6"/>
      <c r="M127" s="6"/>
    </row>
    <row r="128" spans="1:13">
      <c r="A128" s="6"/>
      <c r="B128" s="6"/>
      <c r="C128" s="139"/>
      <c r="D128" s="143">
        <v>1996</v>
      </c>
      <c r="E128" s="144">
        <v>4.3400000000000001E-2</v>
      </c>
      <c r="F128" s="145">
        <v>5.0299999999999997E-2</v>
      </c>
      <c r="G128" s="663">
        <f t="shared" si="2"/>
        <v>4.3399999999999998E-8</v>
      </c>
      <c r="H128" s="98"/>
      <c r="I128" s="6"/>
      <c r="J128" s="6"/>
      <c r="K128" s="6"/>
      <c r="L128" s="6"/>
      <c r="M128" s="6"/>
    </row>
    <row r="129" spans="1:13">
      <c r="A129" s="6"/>
      <c r="B129" s="6"/>
      <c r="C129" s="139"/>
      <c r="D129" s="143">
        <v>1997</v>
      </c>
      <c r="E129" s="144">
        <v>3.3700000000000001E-2</v>
      </c>
      <c r="F129" s="145">
        <v>4.4600000000000001E-2</v>
      </c>
      <c r="G129" s="663">
        <f t="shared" si="2"/>
        <v>3.3700000000000004E-8</v>
      </c>
      <c r="H129" s="98"/>
      <c r="I129" s="6"/>
      <c r="J129" s="6"/>
      <c r="K129" s="6"/>
      <c r="L129" s="6"/>
      <c r="M129" s="6"/>
    </row>
    <row r="130" spans="1:13">
      <c r="A130" s="6"/>
      <c r="B130" s="6"/>
      <c r="C130" s="139"/>
      <c r="D130" s="143">
        <v>1998</v>
      </c>
      <c r="E130" s="144">
        <v>2.4E-2</v>
      </c>
      <c r="F130" s="145">
        <v>3.8899999999999997E-2</v>
      </c>
      <c r="G130" s="663">
        <f t="shared" si="2"/>
        <v>2.4E-8</v>
      </c>
      <c r="H130" s="98"/>
      <c r="I130" s="6"/>
      <c r="J130" s="6"/>
      <c r="K130" s="6"/>
      <c r="L130" s="6"/>
      <c r="M130" s="6"/>
    </row>
    <row r="131" spans="1:13">
      <c r="A131" s="6"/>
      <c r="B131" s="6"/>
      <c r="C131" s="139"/>
      <c r="D131" s="143">
        <v>1999</v>
      </c>
      <c r="E131" s="144">
        <v>2.1499999999999998E-2</v>
      </c>
      <c r="F131" s="145">
        <v>3.5499999999999997E-2</v>
      </c>
      <c r="G131" s="663">
        <f t="shared" si="2"/>
        <v>2.1499999999999997E-8</v>
      </c>
      <c r="H131" s="98"/>
      <c r="I131" s="6"/>
      <c r="J131" s="6"/>
      <c r="K131" s="6"/>
      <c r="L131" s="6"/>
      <c r="M131" s="6"/>
    </row>
    <row r="132" spans="1:13">
      <c r="A132" s="6"/>
      <c r="B132" s="6"/>
      <c r="C132" s="139"/>
      <c r="D132" s="143">
        <v>2000</v>
      </c>
      <c r="E132" s="144">
        <v>1.7500000000000002E-2</v>
      </c>
      <c r="F132" s="145">
        <v>3.04E-2</v>
      </c>
      <c r="G132" s="663">
        <f t="shared" si="2"/>
        <v>1.7500000000000001E-8</v>
      </c>
      <c r="H132" s="98"/>
      <c r="I132" s="6"/>
      <c r="J132" s="6"/>
      <c r="K132" s="6"/>
      <c r="L132" s="6"/>
      <c r="M132" s="6"/>
    </row>
    <row r="133" spans="1:13">
      <c r="A133" s="6"/>
      <c r="B133" s="6"/>
      <c r="C133" s="139"/>
      <c r="D133" s="143">
        <v>2001</v>
      </c>
      <c r="E133" s="144">
        <v>1.0500000000000001E-2</v>
      </c>
      <c r="F133" s="145">
        <v>2.12E-2</v>
      </c>
      <c r="G133" s="663">
        <f t="shared" si="2"/>
        <v>1.0500000000000001E-8</v>
      </c>
      <c r="H133" s="98"/>
      <c r="I133" s="6"/>
      <c r="J133" s="6"/>
      <c r="K133" s="6"/>
      <c r="L133" s="6"/>
      <c r="M133" s="6"/>
    </row>
    <row r="134" spans="1:13">
      <c r="A134" s="6"/>
      <c r="B134" s="6"/>
      <c r="C134" s="139"/>
      <c r="D134" s="143">
        <v>2002</v>
      </c>
      <c r="E134" s="144">
        <v>1.0200000000000001E-2</v>
      </c>
      <c r="F134" s="145">
        <v>2.07E-2</v>
      </c>
      <c r="G134" s="663">
        <f t="shared" si="2"/>
        <v>1.02E-8</v>
      </c>
      <c r="H134" s="98"/>
      <c r="I134" s="6"/>
      <c r="J134" s="6"/>
      <c r="K134" s="6"/>
      <c r="L134" s="6"/>
      <c r="M134" s="6"/>
    </row>
    <row r="135" spans="1:13">
      <c r="A135" s="6"/>
      <c r="B135" s="6"/>
      <c r="C135" s="139"/>
      <c r="D135" s="143">
        <v>2003</v>
      </c>
      <c r="E135" s="144">
        <v>9.4999999999999998E-3</v>
      </c>
      <c r="F135" s="145">
        <v>1.8100000000000002E-2</v>
      </c>
      <c r="G135" s="663">
        <f t="shared" si="2"/>
        <v>9.499999999999999E-9</v>
      </c>
      <c r="H135" s="98"/>
      <c r="I135" s="6"/>
      <c r="J135" s="6"/>
      <c r="K135" s="6"/>
      <c r="L135" s="6"/>
      <c r="M135" s="6"/>
    </row>
    <row r="136" spans="1:13">
      <c r="A136" s="6"/>
      <c r="B136" s="6"/>
      <c r="C136" s="139"/>
      <c r="D136" s="143">
        <v>2004</v>
      </c>
      <c r="E136" s="144">
        <v>7.7999999999999996E-3</v>
      </c>
      <c r="F136" s="145">
        <v>8.5000000000000006E-3</v>
      </c>
      <c r="G136" s="663">
        <f t="shared" si="2"/>
        <v>7.8000000000000004E-9</v>
      </c>
      <c r="H136" s="98"/>
      <c r="I136" s="6"/>
      <c r="J136" s="6"/>
      <c r="K136" s="6"/>
      <c r="L136" s="6"/>
      <c r="M136" s="6"/>
    </row>
    <row r="137" spans="1:13">
      <c r="A137" s="6"/>
      <c r="B137" s="6"/>
      <c r="C137" s="139"/>
      <c r="D137" s="143">
        <v>2005</v>
      </c>
      <c r="E137" s="144">
        <v>7.4999999999999997E-3</v>
      </c>
      <c r="F137" s="145">
        <v>6.7000000000000002E-3</v>
      </c>
      <c r="G137" s="663">
        <f t="shared" si="2"/>
        <v>7.4999999999999993E-9</v>
      </c>
      <c r="H137" s="98"/>
      <c r="I137" s="6"/>
      <c r="J137" s="6"/>
      <c r="K137" s="6"/>
      <c r="L137" s="6"/>
      <c r="M137" s="6"/>
    </row>
    <row r="138" spans="1:13">
      <c r="A138" s="6"/>
      <c r="B138" s="6"/>
      <c r="C138" s="139"/>
      <c r="D138" s="143">
        <v>2006</v>
      </c>
      <c r="E138" s="144">
        <v>7.6E-3</v>
      </c>
      <c r="F138" s="145">
        <v>7.4999999999999997E-3</v>
      </c>
      <c r="G138" s="663">
        <f t="shared" si="2"/>
        <v>7.6000000000000002E-9</v>
      </c>
      <c r="H138" s="98"/>
      <c r="I138" s="6"/>
      <c r="J138" s="6"/>
      <c r="K138" s="6"/>
      <c r="L138" s="6"/>
      <c r="M138" s="6"/>
    </row>
    <row r="139" spans="1:13">
      <c r="A139" s="6"/>
      <c r="B139" s="6"/>
      <c r="C139" s="139"/>
      <c r="D139" s="143">
        <v>2007</v>
      </c>
      <c r="E139" s="144">
        <v>7.1999999999999998E-3</v>
      </c>
      <c r="F139" s="145">
        <v>5.1999999999999998E-3</v>
      </c>
      <c r="G139" s="663">
        <f t="shared" si="2"/>
        <v>7.2E-9</v>
      </c>
      <c r="H139" s="98"/>
      <c r="I139" s="6"/>
      <c r="J139" s="6"/>
      <c r="K139" s="6"/>
      <c r="L139" s="6"/>
      <c r="M139" s="6"/>
    </row>
    <row r="140" spans="1:13">
      <c r="A140" s="6"/>
      <c r="B140" s="6"/>
      <c r="C140" s="139"/>
      <c r="D140" s="143">
        <v>2008</v>
      </c>
      <c r="E140" s="144">
        <v>7.1999999999999998E-3</v>
      </c>
      <c r="F140" s="145">
        <v>4.8999999999999998E-3</v>
      </c>
      <c r="G140" s="663">
        <f t="shared" si="2"/>
        <v>7.2E-9</v>
      </c>
      <c r="H140" s="98"/>
      <c r="I140" s="6"/>
      <c r="J140" s="6"/>
      <c r="K140" s="6"/>
      <c r="L140" s="6"/>
      <c r="M140" s="6"/>
    </row>
    <row r="141" spans="1:13">
      <c r="A141" s="6"/>
      <c r="B141" s="6"/>
      <c r="C141" s="139"/>
      <c r="D141" s="143">
        <v>2009</v>
      </c>
      <c r="E141" s="146">
        <v>7.1000000000000004E-3</v>
      </c>
      <c r="F141" s="147">
        <v>4.5999999999999999E-3</v>
      </c>
      <c r="G141" s="663">
        <f t="shared" si="2"/>
        <v>7.1000000000000007E-9</v>
      </c>
      <c r="H141" s="98"/>
      <c r="I141" s="6"/>
      <c r="J141" s="6"/>
      <c r="K141" s="6"/>
      <c r="L141" s="6"/>
      <c r="M141" s="6"/>
    </row>
    <row r="142" spans="1:13">
      <c r="A142" s="6"/>
      <c r="B142" s="6"/>
      <c r="C142" s="139"/>
      <c r="D142" s="143">
        <v>2010</v>
      </c>
      <c r="E142" s="146">
        <v>7.1000000000000004E-3</v>
      </c>
      <c r="F142" s="147">
        <v>4.5999999999999999E-3</v>
      </c>
      <c r="G142" s="663">
        <f t="shared" si="2"/>
        <v>7.1000000000000007E-9</v>
      </c>
      <c r="H142" s="98"/>
      <c r="I142" s="6"/>
      <c r="J142" s="6"/>
      <c r="K142" s="6"/>
      <c r="L142" s="6"/>
      <c r="M142" s="6"/>
    </row>
    <row r="143" spans="1:13">
      <c r="A143" s="6"/>
      <c r="B143" s="6"/>
      <c r="C143" s="139"/>
      <c r="D143" s="143">
        <v>2011</v>
      </c>
      <c r="E143" s="146">
        <v>7.1000000000000004E-3</v>
      </c>
      <c r="F143" s="147">
        <v>4.5999999999999999E-3</v>
      </c>
      <c r="G143" s="663">
        <f t="shared" si="2"/>
        <v>7.1000000000000007E-9</v>
      </c>
      <c r="H143" s="98"/>
      <c r="I143" s="6"/>
      <c r="J143" s="6"/>
      <c r="K143" s="6"/>
      <c r="L143" s="6"/>
      <c r="M143" s="6"/>
    </row>
    <row r="144" spans="1:13">
      <c r="A144" s="6"/>
      <c r="B144" s="6"/>
      <c r="C144" s="139"/>
      <c r="D144" s="143">
        <v>2012</v>
      </c>
      <c r="E144" s="146">
        <v>7.1000000000000004E-3</v>
      </c>
      <c r="F144" s="147">
        <v>4.5999999999999999E-3</v>
      </c>
      <c r="G144" s="663">
        <f t="shared" si="2"/>
        <v>7.1000000000000007E-9</v>
      </c>
      <c r="H144" s="98"/>
      <c r="I144" s="6"/>
      <c r="J144" s="6"/>
      <c r="K144" s="6"/>
      <c r="L144" s="6"/>
      <c r="M144" s="6"/>
    </row>
    <row r="145" spans="1:13">
      <c r="A145" s="6"/>
      <c r="B145" s="6"/>
      <c r="C145" s="139"/>
      <c r="D145" s="143">
        <v>2013</v>
      </c>
      <c r="E145" s="146">
        <v>7.1000000000000004E-3</v>
      </c>
      <c r="F145" s="147">
        <v>4.5999999999999999E-3</v>
      </c>
      <c r="G145" s="663">
        <f t="shared" si="2"/>
        <v>7.1000000000000007E-9</v>
      </c>
      <c r="H145" s="98"/>
      <c r="I145" s="6"/>
      <c r="J145" s="6"/>
      <c r="K145" s="6"/>
      <c r="L145" s="6"/>
      <c r="M145" s="6"/>
    </row>
    <row r="146" spans="1:13">
      <c r="A146" s="6"/>
      <c r="B146" s="6"/>
      <c r="C146" s="139"/>
      <c r="D146" s="143">
        <v>2014</v>
      </c>
      <c r="E146" s="146">
        <v>7.1000000000000004E-3</v>
      </c>
      <c r="F146" s="147">
        <v>4.5999999999999999E-3</v>
      </c>
      <c r="G146" s="663">
        <f t="shared" si="2"/>
        <v>7.1000000000000007E-9</v>
      </c>
      <c r="H146" s="98"/>
      <c r="I146" s="6"/>
      <c r="J146" s="6"/>
      <c r="K146" s="6"/>
      <c r="L146" s="6"/>
      <c r="M146" s="6"/>
    </row>
    <row r="147" spans="1:13">
      <c r="A147" s="6"/>
      <c r="B147" s="6"/>
      <c r="C147" s="139"/>
      <c r="D147" s="143">
        <v>2015</v>
      </c>
      <c r="E147" s="146">
        <v>6.7999999999999996E-3</v>
      </c>
      <c r="F147" s="147">
        <v>4.1999999999999997E-3</v>
      </c>
      <c r="G147" s="663">
        <f t="shared" si="2"/>
        <v>6.7999999999999997E-9</v>
      </c>
      <c r="H147" s="98"/>
      <c r="I147" s="6"/>
      <c r="J147" s="6"/>
      <c r="K147" s="6"/>
      <c r="L147" s="6"/>
      <c r="M147" s="6"/>
    </row>
    <row r="148" spans="1:13">
      <c r="A148" s="6"/>
      <c r="B148" s="6"/>
      <c r="C148" s="139"/>
      <c r="D148" s="143">
        <v>2016</v>
      </c>
      <c r="E148" s="146">
        <v>6.4999999999999997E-3</v>
      </c>
      <c r="F148" s="147">
        <v>3.8E-3</v>
      </c>
      <c r="G148" s="663">
        <f t="shared" si="2"/>
        <v>6.4999999999999995E-9</v>
      </c>
      <c r="H148" s="98"/>
      <c r="I148" s="6"/>
      <c r="J148" s="6"/>
      <c r="K148" s="6"/>
      <c r="L148" s="6"/>
      <c r="M148" s="6"/>
    </row>
    <row r="149" spans="1:13">
      <c r="A149" s="6"/>
      <c r="B149" s="6"/>
      <c r="C149" s="139"/>
      <c r="D149" s="143">
        <v>2017</v>
      </c>
      <c r="E149" s="146">
        <v>5.4000000000000003E-3</v>
      </c>
      <c r="F149" s="147">
        <v>1.8E-3</v>
      </c>
      <c r="G149" s="663">
        <f t="shared" si="2"/>
        <v>5.4000000000000004E-9</v>
      </c>
      <c r="H149" s="98"/>
      <c r="I149" s="6"/>
      <c r="J149" s="6"/>
      <c r="K149" s="6"/>
      <c r="L149" s="6"/>
      <c r="M149" s="6"/>
    </row>
    <row r="150" spans="1:13" ht="16" thickBot="1">
      <c r="A150" s="6"/>
      <c r="B150" s="6"/>
      <c r="C150" s="148"/>
      <c r="D150" s="143">
        <v>2018</v>
      </c>
      <c r="E150" s="149">
        <v>5.1999999999999998E-3</v>
      </c>
      <c r="F150" s="150">
        <v>1.6000000000000001E-3</v>
      </c>
      <c r="G150" s="663">
        <f t="shared" si="2"/>
        <v>5.1999999999999994E-9</v>
      </c>
      <c r="H150" s="98"/>
      <c r="I150" s="6"/>
      <c r="J150" s="6"/>
      <c r="K150" s="6"/>
      <c r="L150" s="6"/>
      <c r="M150" s="6"/>
    </row>
    <row r="151" spans="1:13">
      <c r="A151" s="6"/>
      <c r="B151" s="6"/>
      <c r="C151" s="135" t="s">
        <v>294</v>
      </c>
      <c r="D151" s="136" t="s">
        <v>290</v>
      </c>
      <c r="E151" s="137">
        <v>0.1908</v>
      </c>
      <c r="F151" s="138">
        <v>2.18E-2</v>
      </c>
      <c r="G151" s="663">
        <f t="shared" si="2"/>
        <v>1.9079999999999999E-7</v>
      </c>
      <c r="H151" s="98"/>
      <c r="I151" s="6"/>
      <c r="J151" s="6"/>
      <c r="K151" s="6"/>
      <c r="L151" s="6"/>
      <c r="M151" s="6"/>
    </row>
    <row r="152" spans="1:13">
      <c r="A152" s="6"/>
      <c r="B152" s="6"/>
      <c r="C152" s="139" t="s">
        <v>295</v>
      </c>
      <c r="D152" s="143">
        <v>1975</v>
      </c>
      <c r="E152" s="151">
        <v>0.16339999999999999</v>
      </c>
      <c r="F152" s="152">
        <v>5.1299999999999998E-2</v>
      </c>
      <c r="G152" s="663">
        <f t="shared" si="2"/>
        <v>1.6339999999999999E-7</v>
      </c>
      <c r="H152" s="98"/>
      <c r="I152" s="6"/>
      <c r="J152" s="6"/>
      <c r="K152" s="6"/>
      <c r="L152" s="6"/>
      <c r="M152" s="6"/>
    </row>
    <row r="153" spans="1:13">
      <c r="A153" s="6"/>
      <c r="B153" s="6"/>
      <c r="C153" s="139"/>
      <c r="D153" s="143">
        <v>1976</v>
      </c>
      <c r="E153" s="151">
        <v>0.15939999999999999</v>
      </c>
      <c r="F153" s="152">
        <v>5.5500000000000001E-2</v>
      </c>
      <c r="G153" s="663">
        <f t="shared" si="2"/>
        <v>1.5939999999999998E-7</v>
      </c>
      <c r="H153" s="98"/>
      <c r="I153" s="6"/>
      <c r="J153" s="6"/>
      <c r="K153" s="6"/>
      <c r="L153" s="6"/>
      <c r="M153" s="6"/>
    </row>
    <row r="154" spans="1:13">
      <c r="A154" s="6"/>
      <c r="B154" s="6"/>
      <c r="C154" s="139"/>
      <c r="D154" s="143" t="s">
        <v>296</v>
      </c>
      <c r="E154" s="151">
        <v>0.16139999999999999</v>
      </c>
      <c r="F154" s="152">
        <v>5.3400000000000003E-2</v>
      </c>
      <c r="G154" s="663">
        <f t="shared" si="2"/>
        <v>1.6139999999999998E-7</v>
      </c>
      <c r="H154" s="98"/>
      <c r="I154" s="6"/>
      <c r="J154" s="6"/>
      <c r="K154" s="6"/>
      <c r="L154" s="6"/>
      <c r="M154" s="6"/>
    </row>
    <row r="155" spans="1:13">
      <c r="A155" s="6"/>
      <c r="B155" s="6"/>
      <c r="C155" s="139"/>
      <c r="D155" s="143" t="s">
        <v>297</v>
      </c>
      <c r="E155" s="151">
        <v>0.15939999999999999</v>
      </c>
      <c r="F155" s="152">
        <v>5.5500000000000001E-2</v>
      </c>
      <c r="G155" s="663">
        <f t="shared" si="2"/>
        <v>1.5939999999999998E-7</v>
      </c>
      <c r="H155" s="98"/>
      <c r="I155" s="6"/>
      <c r="J155" s="6"/>
      <c r="K155" s="6"/>
      <c r="L155" s="6"/>
      <c r="M155" s="6"/>
    </row>
    <row r="156" spans="1:13">
      <c r="A156" s="6"/>
      <c r="B156" s="6"/>
      <c r="C156" s="139"/>
      <c r="D156" s="143">
        <v>1981</v>
      </c>
      <c r="E156" s="151">
        <v>0.1479</v>
      </c>
      <c r="F156" s="152">
        <v>6.6000000000000003E-2</v>
      </c>
      <c r="G156" s="663">
        <f t="shared" si="2"/>
        <v>1.4789999999999999E-7</v>
      </c>
      <c r="H156" s="98"/>
      <c r="I156" s="6"/>
      <c r="J156" s="6"/>
      <c r="K156" s="6"/>
      <c r="L156" s="6"/>
      <c r="M156" s="6"/>
    </row>
    <row r="157" spans="1:13">
      <c r="A157" s="6"/>
      <c r="B157" s="6"/>
      <c r="C157" s="139"/>
      <c r="D157" s="143">
        <v>1982</v>
      </c>
      <c r="E157" s="151">
        <v>0.14419999999999999</v>
      </c>
      <c r="F157" s="152">
        <v>6.8099999999999994E-2</v>
      </c>
      <c r="G157" s="663">
        <f t="shared" si="2"/>
        <v>1.4420000000000001E-7</v>
      </c>
      <c r="H157" s="98"/>
      <c r="I157" s="6"/>
      <c r="J157" s="6"/>
      <c r="K157" s="6"/>
      <c r="L157" s="6"/>
      <c r="M157" s="6"/>
    </row>
    <row r="158" spans="1:13">
      <c r="A158" s="6"/>
      <c r="B158" s="6"/>
      <c r="C158" s="139"/>
      <c r="D158" s="143">
        <v>1983</v>
      </c>
      <c r="E158" s="151">
        <v>0.1368</v>
      </c>
      <c r="F158" s="152">
        <v>7.22E-2</v>
      </c>
      <c r="G158" s="663">
        <f t="shared" si="2"/>
        <v>1.3680000000000001E-7</v>
      </c>
      <c r="H158" s="98"/>
      <c r="I158" s="6"/>
      <c r="J158" s="6"/>
      <c r="K158" s="6"/>
      <c r="L158" s="6"/>
      <c r="M158" s="6"/>
    </row>
    <row r="159" spans="1:13">
      <c r="A159" s="6"/>
      <c r="B159" s="6"/>
      <c r="C159" s="139"/>
      <c r="D159" s="143">
        <v>1984</v>
      </c>
      <c r="E159" s="151">
        <v>0.12939999999999999</v>
      </c>
      <c r="F159" s="152">
        <v>7.6399999999999996E-2</v>
      </c>
      <c r="G159" s="663">
        <f t="shared" si="2"/>
        <v>1.2939999999999998E-7</v>
      </c>
      <c r="H159" s="98"/>
      <c r="I159" s="6"/>
      <c r="J159" s="6"/>
      <c r="K159" s="6"/>
      <c r="L159" s="6"/>
      <c r="M159" s="6"/>
    </row>
    <row r="160" spans="1:13">
      <c r="A160" s="6"/>
      <c r="B160" s="6"/>
      <c r="C160" s="139"/>
      <c r="D160" s="143">
        <v>1985</v>
      </c>
      <c r="E160" s="151">
        <v>0.122</v>
      </c>
      <c r="F160" s="152">
        <v>8.0600000000000005E-2</v>
      </c>
      <c r="G160" s="663">
        <f t="shared" si="2"/>
        <v>1.2200000000000001E-7</v>
      </c>
      <c r="H160" s="98"/>
      <c r="I160" s="6"/>
      <c r="J160" s="6"/>
      <c r="K160" s="6"/>
      <c r="L160" s="6"/>
      <c r="M160" s="6"/>
    </row>
    <row r="161" spans="1:13">
      <c r="A161" s="6"/>
      <c r="B161" s="6"/>
      <c r="C161" s="139"/>
      <c r="D161" s="143">
        <v>1986</v>
      </c>
      <c r="E161" s="151">
        <v>0.11459999999999999</v>
      </c>
      <c r="F161" s="152">
        <v>8.48E-2</v>
      </c>
      <c r="G161" s="663">
        <f t="shared" si="2"/>
        <v>1.1459999999999999E-7</v>
      </c>
      <c r="H161" s="98"/>
      <c r="I161" s="6"/>
      <c r="J161" s="6"/>
      <c r="K161" s="6"/>
      <c r="L161" s="6"/>
      <c r="M161" s="6"/>
    </row>
    <row r="162" spans="1:13">
      <c r="A162" s="6"/>
      <c r="B162" s="6"/>
      <c r="C162" s="139"/>
      <c r="D162" s="143" t="s">
        <v>298</v>
      </c>
      <c r="E162" s="151">
        <v>8.1299999999999997E-2</v>
      </c>
      <c r="F162" s="152">
        <v>0.10349999999999999</v>
      </c>
      <c r="G162" s="663">
        <f t="shared" si="2"/>
        <v>8.1299999999999993E-8</v>
      </c>
      <c r="H162" s="98"/>
      <c r="I162" s="6"/>
      <c r="J162" s="6"/>
      <c r="K162" s="6"/>
      <c r="L162" s="6"/>
      <c r="M162" s="6"/>
    </row>
    <row r="163" spans="1:13">
      <c r="A163" s="6"/>
      <c r="B163" s="6"/>
      <c r="C163" s="139"/>
      <c r="D163" s="143">
        <v>1994</v>
      </c>
      <c r="E163" s="151">
        <v>6.4600000000000005E-2</v>
      </c>
      <c r="F163" s="152">
        <v>9.8199999999999996E-2</v>
      </c>
      <c r="G163" s="663">
        <f t="shared" si="2"/>
        <v>6.4600000000000009E-8</v>
      </c>
      <c r="H163" s="98"/>
      <c r="I163" s="6"/>
      <c r="J163" s="6"/>
      <c r="K163" s="6"/>
      <c r="L163" s="6"/>
      <c r="M163" s="6"/>
    </row>
    <row r="164" spans="1:13">
      <c r="A164" s="6"/>
      <c r="B164" s="6"/>
      <c r="C164" s="139"/>
      <c r="D164" s="143">
        <v>1995</v>
      </c>
      <c r="E164" s="151">
        <v>5.1700000000000003E-2</v>
      </c>
      <c r="F164" s="152">
        <v>9.0800000000000006E-2</v>
      </c>
      <c r="G164" s="663">
        <f t="shared" si="2"/>
        <v>5.17E-8</v>
      </c>
      <c r="H164" s="98"/>
      <c r="I164" s="6"/>
      <c r="J164" s="6"/>
      <c r="K164" s="6"/>
      <c r="L164" s="6"/>
      <c r="M164" s="6"/>
    </row>
    <row r="165" spans="1:13">
      <c r="A165" s="6"/>
      <c r="B165" s="6"/>
      <c r="C165" s="139"/>
      <c r="D165" s="143">
        <v>1996</v>
      </c>
      <c r="E165" s="151">
        <v>4.5199999999999997E-2</v>
      </c>
      <c r="F165" s="152">
        <v>8.7099999999999997E-2</v>
      </c>
      <c r="G165" s="663">
        <f t="shared" si="2"/>
        <v>4.5199999999999994E-8</v>
      </c>
      <c r="H165" s="98"/>
      <c r="I165" s="6"/>
      <c r="J165" s="6"/>
      <c r="K165" s="6"/>
      <c r="L165" s="6"/>
      <c r="M165" s="6"/>
    </row>
    <row r="166" spans="1:13">
      <c r="A166" s="6"/>
      <c r="B166" s="6"/>
      <c r="C166" s="139"/>
      <c r="D166" s="143">
        <v>1997</v>
      </c>
      <c r="E166" s="151">
        <v>4.5199999999999997E-2</v>
      </c>
      <c r="F166" s="152">
        <v>8.7099999999999997E-2</v>
      </c>
      <c r="G166" s="663">
        <f t="shared" si="2"/>
        <v>4.5199999999999994E-8</v>
      </c>
      <c r="H166" s="98"/>
      <c r="I166" s="6"/>
      <c r="J166" s="6"/>
      <c r="K166" s="6"/>
      <c r="L166" s="6"/>
      <c r="M166" s="6"/>
    </row>
    <row r="167" spans="1:13">
      <c r="A167" s="6"/>
      <c r="B167" s="6"/>
      <c r="C167" s="139"/>
      <c r="D167" s="143">
        <v>1998</v>
      </c>
      <c r="E167" s="151">
        <v>4.1200000000000001E-2</v>
      </c>
      <c r="F167" s="145">
        <v>7.8700000000000006E-2</v>
      </c>
      <c r="G167" s="663">
        <f t="shared" si="2"/>
        <v>4.1199999999999998E-8</v>
      </c>
      <c r="H167" s="98"/>
      <c r="I167" s="6"/>
      <c r="J167" s="6"/>
      <c r="K167" s="6"/>
      <c r="L167" s="6"/>
      <c r="M167" s="6"/>
    </row>
    <row r="168" spans="1:13">
      <c r="A168" s="6"/>
      <c r="B168" s="6"/>
      <c r="C168" s="139"/>
      <c r="D168" s="143">
        <v>1999</v>
      </c>
      <c r="E168" s="151">
        <v>3.3300000000000003E-2</v>
      </c>
      <c r="F168" s="145">
        <v>6.1800000000000001E-2</v>
      </c>
      <c r="G168" s="663">
        <f t="shared" si="2"/>
        <v>3.33E-8</v>
      </c>
      <c r="H168" s="98"/>
      <c r="I168" s="6"/>
      <c r="J168" s="6"/>
      <c r="K168" s="6"/>
      <c r="L168" s="6"/>
      <c r="M168" s="6"/>
    </row>
    <row r="169" spans="1:13">
      <c r="A169" s="6"/>
      <c r="B169" s="6"/>
      <c r="C169" s="139"/>
      <c r="D169" s="143">
        <v>2000</v>
      </c>
      <c r="E169" s="151">
        <v>3.4000000000000002E-2</v>
      </c>
      <c r="F169" s="145">
        <v>6.3100000000000003E-2</v>
      </c>
      <c r="G169" s="663">
        <f t="shared" si="2"/>
        <v>3.4E-8</v>
      </c>
      <c r="H169" s="98"/>
      <c r="I169" s="6"/>
      <c r="J169" s="6"/>
      <c r="K169" s="6"/>
      <c r="L169" s="6"/>
      <c r="M169" s="6"/>
    </row>
    <row r="170" spans="1:13">
      <c r="A170" s="6"/>
      <c r="B170" s="6"/>
      <c r="C170" s="139"/>
      <c r="D170" s="143">
        <v>2001</v>
      </c>
      <c r="E170" s="151">
        <v>2.2100000000000002E-2</v>
      </c>
      <c r="F170" s="145">
        <v>3.7900000000000003E-2</v>
      </c>
      <c r="G170" s="663">
        <f t="shared" si="2"/>
        <v>2.2100000000000003E-8</v>
      </c>
      <c r="H170" s="98"/>
      <c r="I170" s="6"/>
      <c r="J170" s="6"/>
      <c r="K170" s="6"/>
      <c r="L170" s="6"/>
      <c r="M170" s="6"/>
    </row>
    <row r="171" spans="1:13">
      <c r="A171" s="6"/>
      <c r="B171" s="6"/>
      <c r="C171" s="139"/>
      <c r="D171" s="143">
        <v>2002</v>
      </c>
      <c r="E171" s="151">
        <v>2.4199999999999999E-2</v>
      </c>
      <c r="F171" s="145">
        <v>4.24E-2</v>
      </c>
      <c r="G171" s="663">
        <f t="shared" si="2"/>
        <v>2.4199999999999998E-8</v>
      </c>
      <c r="H171" s="98"/>
      <c r="I171" s="6"/>
      <c r="J171" s="6"/>
      <c r="K171" s="6"/>
      <c r="L171" s="6"/>
      <c r="M171" s="6"/>
    </row>
    <row r="172" spans="1:13">
      <c r="A172" s="6"/>
      <c r="B172" s="6"/>
      <c r="C172" s="139"/>
      <c r="D172" s="143">
        <v>2003</v>
      </c>
      <c r="E172" s="144">
        <v>2.2100000000000002E-2</v>
      </c>
      <c r="F172" s="145">
        <v>3.73E-2</v>
      </c>
      <c r="G172" s="663">
        <f t="shared" si="2"/>
        <v>2.2100000000000003E-8</v>
      </c>
      <c r="H172" s="98"/>
      <c r="I172" s="6"/>
      <c r="J172" s="6"/>
      <c r="K172" s="6"/>
      <c r="L172" s="6"/>
      <c r="M172" s="6"/>
    </row>
    <row r="173" spans="1:13">
      <c r="A173" s="6"/>
      <c r="B173" s="6"/>
      <c r="C173" s="139"/>
      <c r="D173" s="143">
        <v>2004</v>
      </c>
      <c r="E173" s="144">
        <v>1.15E-2</v>
      </c>
      <c r="F173" s="145">
        <v>8.8000000000000005E-3</v>
      </c>
      <c r="G173" s="663">
        <f t="shared" si="2"/>
        <v>1.15E-8</v>
      </c>
      <c r="H173" s="98"/>
      <c r="I173" s="6"/>
      <c r="J173" s="6"/>
      <c r="K173" s="6"/>
      <c r="L173" s="6"/>
      <c r="M173" s="6"/>
    </row>
    <row r="174" spans="1:13">
      <c r="A174" s="6"/>
      <c r="B174" s="6"/>
      <c r="C174" s="139"/>
      <c r="D174" s="143">
        <v>2005</v>
      </c>
      <c r="E174" s="144">
        <v>1.0500000000000001E-2</v>
      </c>
      <c r="F174" s="145">
        <v>6.4000000000000003E-3</v>
      </c>
      <c r="G174" s="663">
        <f t="shared" si="2"/>
        <v>1.0500000000000001E-8</v>
      </c>
      <c r="H174" s="98"/>
      <c r="I174" s="6"/>
      <c r="J174" s="6"/>
      <c r="K174" s="6"/>
      <c r="L174" s="6"/>
      <c r="M174" s="6"/>
    </row>
    <row r="175" spans="1:13">
      <c r="A175" s="6"/>
      <c r="B175" s="6"/>
      <c r="C175" s="139"/>
      <c r="D175" s="143">
        <v>2006</v>
      </c>
      <c r="E175" s="144">
        <v>1.0800000000000001E-2</v>
      </c>
      <c r="F175" s="145">
        <v>8.0000000000000002E-3</v>
      </c>
      <c r="G175" s="663">
        <f t="shared" si="2"/>
        <v>1.0800000000000001E-8</v>
      </c>
      <c r="H175" s="98"/>
      <c r="I175" s="6"/>
      <c r="J175" s="6"/>
      <c r="K175" s="6"/>
      <c r="L175" s="6"/>
      <c r="M175" s="6"/>
    </row>
    <row r="176" spans="1:13">
      <c r="A176" s="6"/>
      <c r="B176" s="6"/>
      <c r="C176" s="139"/>
      <c r="D176" s="143">
        <v>2007</v>
      </c>
      <c r="E176" s="144">
        <v>1.03E-2</v>
      </c>
      <c r="F176" s="145">
        <v>6.1000000000000004E-3</v>
      </c>
      <c r="G176" s="663">
        <f t="shared" si="2"/>
        <v>1.03E-8</v>
      </c>
      <c r="H176" s="98"/>
      <c r="I176" s="6"/>
      <c r="J176" s="6"/>
      <c r="K176" s="6"/>
      <c r="L176" s="6"/>
      <c r="M176" s="6"/>
    </row>
    <row r="177" spans="1:13">
      <c r="A177" s="6"/>
      <c r="B177" s="6"/>
      <c r="C177" s="139"/>
      <c r="D177" s="143">
        <v>2008</v>
      </c>
      <c r="E177" s="146">
        <v>9.4999999999999998E-3</v>
      </c>
      <c r="F177" s="147">
        <v>3.5999999999999999E-3</v>
      </c>
      <c r="G177" s="663">
        <f t="shared" si="2"/>
        <v>9.499999999999999E-9</v>
      </c>
      <c r="H177" s="98"/>
      <c r="I177" s="6"/>
      <c r="J177" s="6"/>
      <c r="K177" s="6"/>
      <c r="L177" s="6"/>
      <c r="M177" s="6"/>
    </row>
    <row r="178" spans="1:13">
      <c r="A178" s="6"/>
      <c r="B178" s="6"/>
      <c r="C178" s="139"/>
      <c r="D178" s="143">
        <v>2009</v>
      </c>
      <c r="E178" s="146">
        <v>9.4999999999999998E-3</v>
      </c>
      <c r="F178" s="147">
        <v>3.5999999999999999E-3</v>
      </c>
      <c r="G178" s="663">
        <f t="shared" si="2"/>
        <v>9.499999999999999E-9</v>
      </c>
      <c r="H178" s="98"/>
      <c r="I178" s="6"/>
      <c r="J178" s="6"/>
      <c r="K178" s="6"/>
      <c r="L178" s="6"/>
      <c r="M178" s="6"/>
    </row>
    <row r="179" spans="1:13">
      <c r="A179" s="6"/>
      <c r="B179" s="6"/>
      <c r="C179" s="139"/>
      <c r="D179" s="143">
        <v>2010</v>
      </c>
      <c r="E179" s="146">
        <v>9.4999999999999998E-3</v>
      </c>
      <c r="F179" s="147">
        <v>3.5000000000000001E-3</v>
      </c>
      <c r="G179" s="663">
        <f t="shared" si="2"/>
        <v>9.499999999999999E-9</v>
      </c>
      <c r="H179" s="98"/>
      <c r="I179" s="6"/>
      <c r="J179" s="6"/>
      <c r="K179" s="6"/>
      <c r="L179" s="6"/>
      <c r="M179" s="6"/>
    </row>
    <row r="180" spans="1:13">
      <c r="A180" s="6"/>
      <c r="B180" s="6"/>
      <c r="C180" s="139"/>
      <c r="D180" s="143">
        <v>2011</v>
      </c>
      <c r="E180" s="146">
        <v>9.5999999999999992E-3</v>
      </c>
      <c r="F180" s="147">
        <v>3.3999999999999998E-3</v>
      </c>
      <c r="G180" s="663">
        <f t="shared" si="2"/>
        <v>9.5999999999999999E-9</v>
      </c>
      <c r="H180" s="98"/>
      <c r="I180" s="6"/>
      <c r="J180" s="6"/>
      <c r="K180" s="6"/>
      <c r="L180" s="6"/>
      <c r="M180" s="6"/>
    </row>
    <row r="181" spans="1:13">
      <c r="A181" s="6"/>
      <c r="B181" s="6"/>
      <c r="C181" s="139"/>
      <c r="D181" s="143">
        <v>2012</v>
      </c>
      <c r="E181" s="146">
        <v>9.5999999999999992E-3</v>
      </c>
      <c r="F181" s="147">
        <v>3.3E-3</v>
      </c>
      <c r="G181" s="663">
        <f t="shared" si="2"/>
        <v>9.5999999999999999E-9</v>
      </c>
      <c r="H181" s="98"/>
      <c r="I181" s="6"/>
      <c r="J181" s="6"/>
      <c r="K181" s="6"/>
      <c r="L181" s="6"/>
      <c r="M181" s="6"/>
    </row>
    <row r="182" spans="1:13">
      <c r="A182" s="6"/>
      <c r="B182" s="6"/>
      <c r="C182" s="139"/>
      <c r="D182" s="143">
        <v>2013</v>
      </c>
      <c r="E182" s="146">
        <v>9.4999999999999998E-3</v>
      </c>
      <c r="F182" s="147">
        <v>3.5000000000000001E-3</v>
      </c>
      <c r="G182" s="663">
        <f t="shared" ref="G182:G218" si="3">E182/10^6</f>
        <v>9.499999999999999E-9</v>
      </c>
      <c r="H182" s="98"/>
      <c r="I182" s="6"/>
      <c r="J182" s="6"/>
      <c r="K182" s="6"/>
      <c r="L182" s="6"/>
      <c r="M182" s="6"/>
    </row>
    <row r="183" spans="1:13">
      <c r="A183" s="6"/>
      <c r="B183" s="6"/>
      <c r="C183" s="139"/>
      <c r="D183" s="143">
        <v>2014</v>
      </c>
      <c r="E183" s="146">
        <v>9.4999999999999998E-3</v>
      </c>
      <c r="F183" s="147">
        <v>3.3E-3</v>
      </c>
      <c r="G183" s="663">
        <f t="shared" si="3"/>
        <v>9.499999999999999E-9</v>
      </c>
      <c r="H183" s="98"/>
      <c r="I183" s="6"/>
      <c r="J183" s="6"/>
      <c r="K183" s="6"/>
      <c r="L183" s="6"/>
      <c r="M183" s="6"/>
    </row>
    <row r="184" spans="1:13">
      <c r="A184" s="6"/>
      <c r="B184" s="6"/>
      <c r="C184" s="139"/>
      <c r="D184" s="143">
        <v>2015</v>
      </c>
      <c r="E184" s="146">
        <v>9.4000000000000004E-3</v>
      </c>
      <c r="F184" s="147">
        <v>3.0999999999999999E-3</v>
      </c>
      <c r="G184" s="663">
        <f t="shared" si="3"/>
        <v>9.3999999999999998E-9</v>
      </c>
      <c r="H184" s="98"/>
      <c r="I184" s="6"/>
      <c r="J184" s="6"/>
      <c r="K184" s="6"/>
      <c r="L184" s="6"/>
      <c r="M184" s="6"/>
    </row>
    <row r="185" spans="1:13">
      <c r="A185" s="6"/>
      <c r="B185" s="6"/>
      <c r="C185" s="139"/>
      <c r="D185" s="143">
        <v>2016</v>
      </c>
      <c r="E185" s="146">
        <v>9.1000000000000004E-3</v>
      </c>
      <c r="F185" s="147">
        <v>2.8999999999999998E-3</v>
      </c>
      <c r="G185" s="663">
        <f t="shared" si="3"/>
        <v>9.1000000000000004E-9</v>
      </c>
      <c r="H185" s="98"/>
      <c r="I185" s="6"/>
      <c r="J185" s="6"/>
      <c r="K185" s="6"/>
      <c r="L185" s="6"/>
      <c r="M185" s="6"/>
    </row>
    <row r="186" spans="1:13">
      <c r="A186" s="6"/>
      <c r="B186" s="6"/>
      <c r="C186" s="139"/>
      <c r="D186" s="143">
        <v>2017</v>
      </c>
      <c r="E186" s="146">
        <v>8.3999999999999995E-3</v>
      </c>
      <c r="F186" s="147">
        <v>1.8E-3</v>
      </c>
      <c r="G186" s="663">
        <f t="shared" si="3"/>
        <v>8.3999999999999991E-9</v>
      </c>
      <c r="H186" s="98"/>
      <c r="I186" s="6"/>
      <c r="J186" s="6"/>
      <c r="K186" s="6"/>
      <c r="L186" s="6"/>
      <c r="M186" s="6"/>
    </row>
    <row r="187" spans="1:13" ht="16" thickBot="1">
      <c r="A187" s="6"/>
      <c r="B187" s="6"/>
      <c r="C187" s="148"/>
      <c r="D187" s="143">
        <v>2018</v>
      </c>
      <c r="E187" s="149">
        <v>8.0999999999999996E-3</v>
      </c>
      <c r="F187" s="150">
        <v>1.5E-3</v>
      </c>
      <c r="G187" s="663">
        <f t="shared" si="3"/>
        <v>8.0999999999999997E-9</v>
      </c>
      <c r="H187" s="98"/>
      <c r="I187" s="6"/>
      <c r="J187" s="6"/>
      <c r="K187" s="6"/>
      <c r="L187" s="6"/>
      <c r="M187" s="6"/>
    </row>
    <row r="188" spans="1:13">
      <c r="A188" s="6"/>
      <c r="B188" s="6"/>
      <c r="C188" s="135" t="s">
        <v>299</v>
      </c>
      <c r="D188" s="136" t="s">
        <v>300</v>
      </c>
      <c r="E188" s="137">
        <v>0.46039999999999998</v>
      </c>
      <c r="F188" s="138">
        <v>4.9700000000000001E-2</v>
      </c>
      <c r="G188" s="663">
        <f t="shared" si="3"/>
        <v>4.6039999999999997E-7</v>
      </c>
      <c r="H188" s="98"/>
      <c r="I188" s="6"/>
      <c r="J188" s="6"/>
      <c r="K188" s="6"/>
      <c r="L188" s="6"/>
      <c r="M188" s="6"/>
    </row>
    <row r="189" spans="1:13">
      <c r="A189" s="6"/>
      <c r="B189" s="6"/>
      <c r="C189" s="139"/>
      <c r="D189" s="143" t="s">
        <v>301</v>
      </c>
      <c r="E189" s="151">
        <v>0.44919999999999999</v>
      </c>
      <c r="F189" s="152">
        <v>5.3800000000000001E-2</v>
      </c>
      <c r="G189" s="663">
        <f t="shared" si="3"/>
        <v>4.4919999999999997E-7</v>
      </c>
      <c r="H189" s="98"/>
      <c r="I189" s="6"/>
      <c r="J189" s="6"/>
      <c r="K189" s="6"/>
      <c r="L189" s="6"/>
      <c r="M189" s="6"/>
    </row>
    <row r="190" spans="1:13">
      <c r="A190" s="6"/>
      <c r="B190" s="6"/>
      <c r="C190" s="139"/>
      <c r="D190" s="143" t="s">
        <v>302</v>
      </c>
      <c r="E190" s="151">
        <v>0.40899999999999997</v>
      </c>
      <c r="F190" s="152">
        <v>5.1499999999999997E-2</v>
      </c>
      <c r="G190" s="663">
        <f t="shared" si="3"/>
        <v>4.0899999999999997E-7</v>
      </c>
      <c r="H190" s="98"/>
      <c r="I190" s="6"/>
      <c r="J190" s="6"/>
      <c r="K190" s="6"/>
      <c r="L190" s="6"/>
      <c r="M190" s="6"/>
    </row>
    <row r="191" spans="1:13">
      <c r="A191" s="6"/>
      <c r="B191" s="6"/>
      <c r="C191" s="139"/>
      <c r="D191" s="143">
        <v>1987</v>
      </c>
      <c r="E191" s="151">
        <v>0.36749999999999999</v>
      </c>
      <c r="F191" s="152">
        <v>8.4900000000000003E-2</v>
      </c>
      <c r="G191" s="663">
        <f t="shared" si="3"/>
        <v>3.6749999999999998E-7</v>
      </c>
      <c r="H191" s="98"/>
      <c r="I191" s="6"/>
      <c r="J191" s="6"/>
      <c r="K191" s="6"/>
      <c r="L191" s="6"/>
      <c r="M191" s="6"/>
    </row>
    <row r="192" spans="1:13">
      <c r="A192" s="6"/>
      <c r="B192" s="6"/>
      <c r="C192" s="139"/>
      <c r="D192" s="143" t="s">
        <v>303</v>
      </c>
      <c r="E192" s="151">
        <v>0.34920000000000001</v>
      </c>
      <c r="F192" s="152">
        <v>9.3299999999999994E-2</v>
      </c>
      <c r="G192" s="663">
        <f t="shared" si="3"/>
        <v>3.4920000000000003E-7</v>
      </c>
      <c r="H192" s="98"/>
      <c r="I192" s="6"/>
      <c r="J192" s="6"/>
      <c r="K192" s="6"/>
      <c r="L192" s="6"/>
      <c r="M192" s="6"/>
    </row>
    <row r="193" spans="1:13">
      <c r="A193" s="6"/>
      <c r="B193" s="6"/>
      <c r="C193" s="139"/>
      <c r="D193" s="143" t="s">
        <v>304</v>
      </c>
      <c r="E193" s="151">
        <v>0.3246</v>
      </c>
      <c r="F193" s="152">
        <v>0.1142</v>
      </c>
      <c r="G193" s="663">
        <f t="shared" si="3"/>
        <v>3.2459999999999998E-7</v>
      </c>
      <c r="H193" s="98"/>
      <c r="I193" s="6"/>
      <c r="J193" s="6"/>
      <c r="K193" s="6"/>
      <c r="L193" s="6"/>
      <c r="M193" s="6"/>
    </row>
    <row r="194" spans="1:13">
      <c r="A194" s="6"/>
      <c r="B194" s="6"/>
      <c r="C194" s="139"/>
      <c r="D194" s="143">
        <v>1996</v>
      </c>
      <c r="E194" s="151">
        <v>0.1278</v>
      </c>
      <c r="F194" s="152">
        <v>0.16800000000000001</v>
      </c>
      <c r="G194" s="663">
        <f t="shared" si="3"/>
        <v>1.2779999999999999E-7</v>
      </c>
      <c r="H194" s="98"/>
      <c r="I194" s="6"/>
      <c r="J194" s="6"/>
      <c r="K194" s="6"/>
      <c r="L194" s="6"/>
      <c r="M194" s="6"/>
    </row>
    <row r="195" spans="1:13">
      <c r="A195" s="6"/>
      <c r="B195" s="6"/>
      <c r="C195" s="139"/>
      <c r="D195" s="143">
        <v>1997</v>
      </c>
      <c r="E195" s="151">
        <v>9.2399999999999996E-2</v>
      </c>
      <c r="F195" s="152">
        <v>0.1726</v>
      </c>
      <c r="G195" s="663">
        <f t="shared" si="3"/>
        <v>9.2399999999999994E-8</v>
      </c>
      <c r="H195" s="98"/>
      <c r="I195" s="6"/>
      <c r="J195" s="6"/>
      <c r="K195" s="6"/>
      <c r="L195" s="6"/>
      <c r="M195" s="6"/>
    </row>
    <row r="196" spans="1:13">
      <c r="A196" s="6"/>
      <c r="B196" s="6"/>
      <c r="C196" s="139"/>
      <c r="D196" s="143">
        <v>1998</v>
      </c>
      <c r="E196" s="151">
        <v>6.5500000000000003E-2</v>
      </c>
      <c r="F196" s="152">
        <v>0.17499999999999999</v>
      </c>
      <c r="G196" s="663">
        <f t="shared" si="3"/>
        <v>6.5499999999999998E-8</v>
      </c>
      <c r="H196" s="98"/>
      <c r="I196" s="6"/>
      <c r="J196" s="6"/>
      <c r="K196" s="6"/>
      <c r="L196" s="6"/>
      <c r="M196" s="6"/>
    </row>
    <row r="197" spans="1:13">
      <c r="A197" s="6"/>
      <c r="B197" s="6"/>
      <c r="C197" s="139"/>
      <c r="D197" s="143">
        <v>1999</v>
      </c>
      <c r="E197" s="144">
        <v>6.4799999999999996E-2</v>
      </c>
      <c r="F197" s="145">
        <v>0.1724</v>
      </c>
      <c r="G197" s="663">
        <f t="shared" si="3"/>
        <v>6.4799999999999998E-8</v>
      </c>
      <c r="H197" s="98"/>
      <c r="I197" s="6"/>
      <c r="J197" s="6"/>
      <c r="K197" s="6"/>
      <c r="L197" s="6"/>
      <c r="M197" s="6"/>
    </row>
    <row r="198" spans="1:13">
      <c r="A198" s="6"/>
      <c r="B198" s="6"/>
      <c r="C198" s="139"/>
      <c r="D198" s="143">
        <v>2000</v>
      </c>
      <c r="E198" s="144">
        <v>6.3E-2</v>
      </c>
      <c r="F198" s="145">
        <v>0.16600000000000001</v>
      </c>
      <c r="G198" s="663">
        <f t="shared" si="3"/>
        <v>6.2999999999999995E-8</v>
      </c>
      <c r="H198" s="98"/>
      <c r="I198" s="6"/>
      <c r="J198" s="6"/>
      <c r="K198" s="6"/>
      <c r="L198" s="6"/>
      <c r="M198" s="6"/>
    </row>
    <row r="199" spans="1:13">
      <c r="A199" s="6"/>
      <c r="B199" s="6"/>
      <c r="C199" s="139"/>
      <c r="D199" s="143">
        <v>2001</v>
      </c>
      <c r="E199" s="144">
        <v>5.7700000000000001E-2</v>
      </c>
      <c r="F199" s="145">
        <v>0.14680000000000001</v>
      </c>
      <c r="G199" s="663">
        <f t="shared" si="3"/>
        <v>5.7700000000000001E-8</v>
      </c>
      <c r="H199" s="98"/>
      <c r="I199" s="6"/>
      <c r="J199" s="6"/>
      <c r="K199" s="6"/>
      <c r="L199" s="6"/>
      <c r="M199" s="6"/>
    </row>
    <row r="200" spans="1:13">
      <c r="A200" s="6"/>
      <c r="B200" s="6"/>
      <c r="C200" s="139"/>
      <c r="D200" s="143">
        <v>2002</v>
      </c>
      <c r="E200" s="144">
        <v>6.3399999999999998E-2</v>
      </c>
      <c r="F200" s="145">
        <v>0.1673</v>
      </c>
      <c r="G200" s="663">
        <f t="shared" si="3"/>
        <v>6.3399999999999999E-8</v>
      </c>
      <c r="H200" s="98"/>
      <c r="I200" s="6"/>
      <c r="J200" s="6"/>
      <c r="K200" s="6"/>
      <c r="L200" s="6"/>
      <c r="M200" s="6"/>
    </row>
    <row r="201" spans="1:13">
      <c r="A201" s="6"/>
      <c r="B201" s="6"/>
      <c r="C201" s="139"/>
      <c r="D201" s="143">
        <v>2003</v>
      </c>
      <c r="E201" s="144">
        <v>6.0199999999999997E-2</v>
      </c>
      <c r="F201" s="145">
        <v>0.15529999999999999</v>
      </c>
      <c r="G201" s="663">
        <f t="shared" si="3"/>
        <v>6.0199999999999996E-8</v>
      </c>
      <c r="H201" s="98"/>
      <c r="I201" s="6"/>
      <c r="J201" s="6"/>
      <c r="K201" s="6"/>
      <c r="L201" s="6"/>
      <c r="M201" s="6"/>
    </row>
    <row r="202" spans="1:13">
      <c r="A202" s="6"/>
      <c r="B202" s="6"/>
      <c r="C202" s="139"/>
      <c r="D202" s="143">
        <v>2004</v>
      </c>
      <c r="E202" s="144">
        <v>2.98E-2</v>
      </c>
      <c r="F202" s="145">
        <v>1.6400000000000001E-2</v>
      </c>
      <c r="G202" s="663">
        <f t="shared" si="3"/>
        <v>2.9799999999999999E-8</v>
      </c>
      <c r="H202" s="98"/>
      <c r="I202" s="6"/>
      <c r="J202" s="6"/>
      <c r="K202" s="6"/>
      <c r="L202" s="6"/>
      <c r="M202" s="6"/>
    </row>
    <row r="203" spans="1:13">
      <c r="A203" s="6"/>
      <c r="B203" s="6"/>
      <c r="C203" s="139"/>
      <c r="D203" s="143">
        <v>2005</v>
      </c>
      <c r="E203" s="144">
        <v>2.9700000000000001E-2</v>
      </c>
      <c r="F203" s="145">
        <v>8.3000000000000001E-3</v>
      </c>
      <c r="G203" s="663">
        <f t="shared" si="3"/>
        <v>2.9700000000000001E-8</v>
      </c>
      <c r="H203" s="98"/>
      <c r="I203" s="6"/>
      <c r="J203" s="6"/>
      <c r="K203" s="6"/>
      <c r="L203" s="6"/>
      <c r="M203" s="6"/>
    </row>
    <row r="204" spans="1:13">
      <c r="A204" s="6"/>
      <c r="B204" s="6"/>
      <c r="C204" s="139"/>
      <c r="D204" s="143">
        <v>2006</v>
      </c>
      <c r="E204" s="144">
        <v>2.9899999999999999E-2</v>
      </c>
      <c r="F204" s="145">
        <v>2.41E-2</v>
      </c>
      <c r="G204" s="663">
        <f t="shared" si="3"/>
        <v>2.9899999999999996E-8</v>
      </c>
      <c r="H204" s="98"/>
      <c r="I204" s="6"/>
      <c r="J204" s="6"/>
      <c r="K204" s="6"/>
      <c r="L204" s="6"/>
      <c r="M204" s="6"/>
    </row>
    <row r="205" spans="1:13">
      <c r="A205" s="6"/>
      <c r="B205" s="6"/>
      <c r="C205" s="139"/>
      <c r="D205" s="143">
        <v>2007</v>
      </c>
      <c r="E205" s="144">
        <v>3.2199999999999999E-2</v>
      </c>
      <c r="F205" s="145">
        <v>1.5E-3</v>
      </c>
      <c r="G205" s="663">
        <f t="shared" si="3"/>
        <v>3.2199999999999997E-8</v>
      </c>
      <c r="H205" s="98"/>
      <c r="I205" s="6"/>
      <c r="J205" s="6"/>
      <c r="K205" s="6"/>
      <c r="L205" s="6"/>
      <c r="M205" s="6"/>
    </row>
    <row r="206" spans="1:13">
      <c r="A206" s="6"/>
      <c r="B206" s="6"/>
      <c r="C206" s="139"/>
      <c r="D206" s="143">
        <v>2008</v>
      </c>
      <c r="E206" s="146">
        <v>3.4000000000000002E-2</v>
      </c>
      <c r="F206" s="147">
        <v>1.5E-3</v>
      </c>
      <c r="G206" s="663">
        <f t="shared" si="3"/>
        <v>3.4E-8</v>
      </c>
      <c r="H206" s="98"/>
      <c r="I206" s="6"/>
      <c r="J206" s="6"/>
      <c r="K206" s="6"/>
      <c r="L206" s="6"/>
      <c r="M206" s="6"/>
    </row>
    <row r="207" spans="1:13">
      <c r="A207" s="6"/>
      <c r="B207" s="6"/>
      <c r="C207" s="139"/>
      <c r="D207" s="143">
        <v>2009</v>
      </c>
      <c r="E207" s="146">
        <v>3.39E-2</v>
      </c>
      <c r="F207" s="147">
        <v>1.5E-3</v>
      </c>
      <c r="G207" s="663">
        <f t="shared" si="3"/>
        <v>3.3899999999999999E-8</v>
      </c>
      <c r="H207" s="98"/>
      <c r="I207" s="6"/>
      <c r="J207" s="6"/>
      <c r="K207" s="6"/>
      <c r="L207" s="6"/>
      <c r="M207" s="6"/>
    </row>
    <row r="208" spans="1:13">
      <c r="A208" s="6"/>
      <c r="B208" s="6"/>
      <c r="C208" s="139"/>
      <c r="D208" s="143">
        <v>2010</v>
      </c>
      <c r="E208" s="146">
        <v>3.2000000000000001E-2</v>
      </c>
      <c r="F208" s="147">
        <v>1.5E-3</v>
      </c>
      <c r="G208" s="663">
        <f t="shared" si="3"/>
        <v>3.2000000000000002E-8</v>
      </c>
      <c r="H208" s="98"/>
      <c r="I208" s="6"/>
      <c r="J208" s="6"/>
      <c r="K208" s="6"/>
      <c r="L208" s="6"/>
      <c r="M208" s="6"/>
    </row>
    <row r="209" spans="1:13">
      <c r="A209" s="6"/>
      <c r="B209" s="6"/>
      <c r="C209" s="139"/>
      <c r="D209" s="143">
        <v>2011</v>
      </c>
      <c r="E209" s="146">
        <v>3.04E-2</v>
      </c>
      <c r="F209" s="147">
        <v>1.5E-3</v>
      </c>
      <c r="G209" s="663">
        <f t="shared" si="3"/>
        <v>3.0400000000000001E-8</v>
      </c>
      <c r="H209" s="98"/>
      <c r="I209" s="6"/>
      <c r="J209" s="6"/>
      <c r="K209" s="6"/>
      <c r="L209" s="6"/>
      <c r="M209" s="6"/>
    </row>
    <row r="210" spans="1:13">
      <c r="A210" s="6"/>
      <c r="B210" s="6"/>
      <c r="C210" s="139"/>
      <c r="D210" s="143">
        <v>2012</v>
      </c>
      <c r="E210" s="146">
        <v>3.1300000000000001E-2</v>
      </c>
      <c r="F210" s="147">
        <v>1.5E-3</v>
      </c>
      <c r="G210" s="663">
        <f t="shared" si="3"/>
        <v>3.1300000000000002E-8</v>
      </c>
      <c r="H210" s="98"/>
      <c r="I210" s="6"/>
      <c r="J210" s="6"/>
      <c r="K210" s="6"/>
      <c r="L210" s="6"/>
      <c r="M210" s="6"/>
    </row>
    <row r="211" spans="1:13">
      <c r="A211" s="6"/>
      <c r="B211" s="6"/>
      <c r="C211" s="139"/>
      <c r="D211" s="143">
        <v>2013</v>
      </c>
      <c r="E211" s="146">
        <v>3.1300000000000001E-2</v>
      </c>
      <c r="F211" s="147">
        <v>1.5E-3</v>
      </c>
      <c r="G211" s="663">
        <f t="shared" si="3"/>
        <v>3.1300000000000002E-8</v>
      </c>
      <c r="H211" s="98"/>
      <c r="I211" s="6"/>
      <c r="J211" s="6"/>
      <c r="K211" s="6"/>
      <c r="L211" s="6"/>
      <c r="M211" s="6"/>
    </row>
    <row r="212" spans="1:13">
      <c r="A212" s="6"/>
      <c r="B212" s="6"/>
      <c r="C212" s="139"/>
      <c r="D212" s="143">
        <v>2014</v>
      </c>
      <c r="E212" s="146">
        <v>3.15E-2</v>
      </c>
      <c r="F212" s="147">
        <v>1.5E-3</v>
      </c>
      <c r="G212" s="663">
        <f t="shared" si="3"/>
        <v>3.1499999999999998E-8</v>
      </c>
      <c r="H212" s="98"/>
      <c r="I212" s="6"/>
      <c r="J212" s="6"/>
      <c r="K212" s="6"/>
      <c r="L212" s="6"/>
      <c r="M212" s="6"/>
    </row>
    <row r="213" spans="1:13">
      <c r="A213" s="6"/>
      <c r="B213" s="6"/>
      <c r="C213" s="139"/>
      <c r="D213" s="143">
        <v>2015</v>
      </c>
      <c r="E213" s="146">
        <v>3.32E-2</v>
      </c>
      <c r="F213" s="147">
        <v>2.0999999999999999E-3</v>
      </c>
      <c r="G213" s="663">
        <f t="shared" si="3"/>
        <v>3.32E-8</v>
      </c>
      <c r="H213" s="98"/>
      <c r="I213" s="6"/>
      <c r="J213" s="6"/>
      <c r="K213" s="6"/>
      <c r="L213" s="6"/>
      <c r="M213" s="6"/>
    </row>
    <row r="214" spans="1:13">
      <c r="A214" s="6"/>
      <c r="B214" s="6"/>
      <c r="C214" s="139"/>
      <c r="D214" s="143">
        <v>2016</v>
      </c>
      <c r="E214" s="146">
        <v>3.2099999999999997E-2</v>
      </c>
      <c r="F214" s="147">
        <v>6.1000000000000004E-3</v>
      </c>
      <c r="G214" s="663">
        <f t="shared" si="3"/>
        <v>3.2099999999999996E-8</v>
      </c>
      <c r="H214" s="98"/>
      <c r="I214" s="6"/>
      <c r="J214" s="6"/>
      <c r="K214" s="6"/>
      <c r="L214" s="6"/>
      <c r="M214" s="6"/>
    </row>
    <row r="215" spans="1:13">
      <c r="A215" s="6"/>
      <c r="B215" s="6"/>
      <c r="C215" s="139"/>
      <c r="D215" s="143">
        <v>2017</v>
      </c>
      <c r="E215" s="146">
        <v>3.2899999999999999E-2</v>
      </c>
      <c r="F215" s="147">
        <v>8.3999999999999995E-3</v>
      </c>
      <c r="G215" s="663">
        <f t="shared" si="3"/>
        <v>3.2899999999999997E-8</v>
      </c>
      <c r="H215" s="98"/>
      <c r="I215" s="6"/>
      <c r="J215" s="6"/>
      <c r="K215" s="6"/>
      <c r="L215" s="6"/>
      <c r="M215" s="6"/>
    </row>
    <row r="216" spans="1:13" ht="16" thickBot="1">
      <c r="A216" s="6"/>
      <c r="B216" s="6"/>
      <c r="C216" s="148"/>
      <c r="D216" s="143">
        <v>2018</v>
      </c>
      <c r="E216" s="149">
        <v>3.2599999999999997E-2</v>
      </c>
      <c r="F216" s="150">
        <v>8.2000000000000007E-3</v>
      </c>
      <c r="G216" s="663">
        <f t="shared" si="3"/>
        <v>3.2599999999999994E-8</v>
      </c>
      <c r="H216" s="98"/>
      <c r="I216" s="6"/>
      <c r="J216" s="6"/>
      <c r="K216" s="6"/>
      <c r="L216" s="6"/>
      <c r="M216" s="6"/>
    </row>
    <row r="217" spans="1:13">
      <c r="A217" s="6"/>
      <c r="B217" s="6"/>
      <c r="C217" s="863" t="s">
        <v>305</v>
      </c>
      <c r="D217" s="136" t="s">
        <v>306</v>
      </c>
      <c r="E217" s="153">
        <v>8.9899999999999994E-2</v>
      </c>
      <c r="F217" s="154">
        <v>8.6999999999999994E-3</v>
      </c>
      <c r="G217" s="663">
        <f t="shared" si="3"/>
        <v>8.9899999999999991E-8</v>
      </c>
      <c r="H217" s="98"/>
      <c r="I217" s="6"/>
      <c r="J217" s="6"/>
      <c r="K217" s="6"/>
      <c r="L217" s="6"/>
      <c r="M217" s="6"/>
    </row>
    <row r="218" spans="1:13" ht="16" thickBot="1">
      <c r="A218" s="6"/>
      <c r="B218" s="6"/>
      <c r="C218" s="864"/>
      <c r="D218" s="155" t="s">
        <v>307</v>
      </c>
      <c r="E218" s="156">
        <v>6.7199999999999996E-2</v>
      </c>
      <c r="F218" s="157">
        <v>6.8999999999999999E-3</v>
      </c>
      <c r="G218" s="663">
        <f t="shared" si="3"/>
        <v>6.7199999999999993E-8</v>
      </c>
      <c r="H218" s="98"/>
      <c r="I218" s="6"/>
      <c r="J218" s="6"/>
      <c r="K218" s="6"/>
      <c r="L218" s="6"/>
      <c r="M218" s="6"/>
    </row>
    <row r="219" spans="1:13">
      <c r="A219" s="6"/>
      <c r="B219" s="7"/>
      <c r="C219" s="122" t="s">
        <v>624</v>
      </c>
      <c r="D219" s="6"/>
      <c r="E219" s="6"/>
      <c r="F219" s="6"/>
      <c r="G219" s="6"/>
      <c r="H219" s="6"/>
      <c r="I219" s="6"/>
      <c r="J219" s="6"/>
      <c r="K219" s="6"/>
      <c r="L219" s="6"/>
      <c r="M219" s="6"/>
    </row>
    <row r="220" spans="1:13">
      <c r="A220" s="6"/>
      <c r="B220" s="7"/>
      <c r="C220" s="6"/>
      <c r="D220" s="6"/>
      <c r="E220" s="6"/>
      <c r="F220" s="6"/>
      <c r="G220" s="6"/>
      <c r="H220" s="6"/>
      <c r="I220" s="6"/>
      <c r="J220" s="6"/>
      <c r="K220" s="6"/>
      <c r="L220" s="6"/>
      <c r="M220" s="6"/>
    </row>
    <row r="221" spans="1:13" ht="18">
      <c r="A221" s="8"/>
      <c r="B221" s="125" t="s">
        <v>309</v>
      </c>
      <c r="C221" s="126" t="s">
        <v>310</v>
      </c>
      <c r="D221" s="128"/>
      <c r="E221" s="128"/>
      <c r="F221" s="128"/>
      <c r="G221" s="128"/>
      <c r="H221" s="128"/>
      <c r="I221" s="128"/>
      <c r="J221" s="128"/>
      <c r="K221" s="128"/>
      <c r="L221" s="129"/>
      <c r="M221" s="6"/>
    </row>
    <row r="222" spans="1:13" ht="16" thickBot="1">
      <c r="A222" s="6"/>
      <c r="B222" s="6"/>
      <c r="C222" s="110"/>
      <c r="D222" s="110"/>
      <c r="E222" s="110"/>
      <c r="F222" s="110"/>
      <c r="G222" s="6"/>
      <c r="H222" s="6"/>
      <c r="I222" s="6"/>
      <c r="J222" s="6"/>
      <c r="K222" s="6"/>
      <c r="L222" s="6"/>
      <c r="M222" s="6"/>
    </row>
    <row r="223" spans="1:13" ht="31" thickBot="1">
      <c r="A223" s="6"/>
      <c r="B223" s="6"/>
      <c r="C223" s="158" t="s">
        <v>82</v>
      </c>
      <c r="D223" s="132" t="s">
        <v>178</v>
      </c>
      <c r="E223" s="132" t="s">
        <v>311</v>
      </c>
      <c r="F223" s="132" t="s">
        <v>312</v>
      </c>
      <c r="G223" s="133" t="s">
        <v>288</v>
      </c>
      <c r="H223" s="6"/>
      <c r="I223" s="6"/>
      <c r="J223" s="6"/>
      <c r="K223" s="6"/>
      <c r="L223" s="6"/>
      <c r="M223" s="6"/>
    </row>
    <row r="224" spans="1:13">
      <c r="A224" s="6"/>
      <c r="B224" s="6"/>
      <c r="C224" s="865" t="s">
        <v>313</v>
      </c>
      <c r="D224" s="868" t="s">
        <v>314</v>
      </c>
      <c r="E224" s="136" t="s">
        <v>315</v>
      </c>
      <c r="F224" s="159">
        <v>5.9999999999999995E-4</v>
      </c>
      <c r="G224" s="160">
        <v>1.1999999999999999E-3</v>
      </c>
      <c r="H224" s="664">
        <f>F224/10^6</f>
        <v>6E-10</v>
      </c>
      <c r="I224" s="6"/>
      <c r="J224" s="6"/>
      <c r="K224" s="6"/>
      <c r="L224" s="6"/>
      <c r="M224" s="6"/>
    </row>
    <row r="225" spans="1:13">
      <c r="A225" s="6"/>
      <c r="B225" s="6"/>
      <c r="C225" s="866"/>
      <c r="D225" s="869"/>
      <c r="E225" s="143" t="s">
        <v>316</v>
      </c>
      <c r="F225" s="159">
        <v>5.0000000000000001E-4</v>
      </c>
      <c r="G225" s="160">
        <v>1E-3</v>
      </c>
      <c r="H225" s="664">
        <f t="shared" ref="H225:H259" si="4">F225/10^6</f>
        <v>5.0000000000000003E-10</v>
      </c>
      <c r="I225" s="6"/>
      <c r="J225" s="6"/>
      <c r="K225" s="6"/>
      <c r="L225" s="6"/>
      <c r="M225" s="6"/>
    </row>
    <row r="226" spans="1:13">
      <c r="A226" s="6"/>
      <c r="B226" s="6"/>
      <c r="C226" s="866"/>
      <c r="D226" s="869"/>
      <c r="E226" s="143" t="s">
        <v>625</v>
      </c>
      <c r="F226" s="159">
        <v>5.0000000000000001E-4</v>
      </c>
      <c r="G226" s="160">
        <v>1E-3</v>
      </c>
      <c r="H226" s="664">
        <f t="shared" si="4"/>
        <v>5.0000000000000003E-10</v>
      </c>
      <c r="I226" s="6"/>
      <c r="J226" s="6"/>
      <c r="K226" s="6"/>
      <c r="L226" s="6"/>
      <c r="M226" s="6"/>
    </row>
    <row r="227" spans="1:13">
      <c r="A227" s="6"/>
      <c r="B227" s="6"/>
      <c r="C227" s="867"/>
      <c r="D227" s="870"/>
      <c r="E227" s="161" t="s">
        <v>318</v>
      </c>
      <c r="F227" s="162">
        <v>3.0200000000000001E-2</v>
      </c>
      <c r="G227" s="163">
        <v>1.9199999999999998E-2</v>
      </c>
      <c r="H227" s="664">
        <f t="shared" si="4"/>
        <v>3.0199999999999999E-8</v>
      </c>
      <c r="I227" s="6"/>
      <c r="J227" s="6"/>
      <c r="K227" s="6"/>
      <c r="L227" s="6"/>
      <c r="M227" s="6"/>
    </row>
    <row r="228" spans="1:13">
      <c r="A228" s="6"/>
      <c r="B228" s="164"/>
      <c r="C228" s="871" t="s">
        <v>319</v>
      </c>
      <c r="D228" s="872" t="s">
        <v>314</v>
      </c>
      <c r="E228" s="143" t="s">
        <v>315</v>
      </c>
      <c r="F228" s="165">
        <v>1.1000000000000001E-3</v>
      </c>
      <c r="G228" s="166">
        <v>1.6999999999999999E-3</v>
      </c>
      <c r="H228" s="664">
        <f t="shared" si="4"/>
        <v>1.1000000000000001E-9</v>
      </c>
      <c r="I228" s="6"/>
      <c r="J228" s="6"/>
      <c r="K228" s="6"/>
      <c r="L228" s="6"/>
      <c r="M228" s="6"/>
    </row>
    <row r="229" spans="1:13">
      <c r="A229" s="6"/>
      <c r="B229" s="164"/>
      <c r="C229" s="866"/>
      <c r="D229" s="869"/>
      <c r="E229" s="143" t="s">
        <v>316</v>
      </c>
      <c r="F229" s="165">
        <v>8.9999999999999998E-4</v>
      </c>
      <c r="G229" s="166">
        <v>1.4E-3</v>
      </c>
      <c r="H229" s="664">
        <f t="shared" si="4"/>
        <v>8.9999999999999999E-10</v>
      </c>
      <c r="I229" s="6"/>
      <c r="J229" s="6"/>
      <c r="K229" s="6"/>
      <c r="L229" s="6"/>
      <c r="M229" s="6"/>
    </row>
    <row r="230" spans="1:13">
      <c r="A230" s="6"/>
      <c r="B230" s="164"/>
      <c r="C230" s="866"/>
      <c r="D230" s="869"/>
      <c r="E230" s="143" t="s">
        <v>625</v>
      </c>
      <c r="F230" s="165">
        <v>1E-3</v>
      </c>
      <c r="G230" s="166">
        <v>1.5E-3</v>
      </c>
      <c r="H230" s="664">
        <f t="shared" si="4"/>
        <v>1.0000000000000001E-9</v>
      </c>
      <c r="I230" s="6"/>
      <c r="J230" s="6"/>
      <c r="K230" s="6"/>
      <c r="L230" s="6"/>
      <c r="M230" s="6"/>
    </row>
    <row r="231" spans="1:13">
      <c r="A231" s="6"/>
      <c r="B231" s="164"/>
      <c r="C231" s="867"/>
      <c r="D231" s="870"/>
      <c r="E231" s="167" t="s">
        <v>318</v>
      </c>
      <c r="F231" s="168">
        <v>2.9000000000000001E-2</v>
      </c>
      <c r="G231" s="169">
        <v>2.1399999999999999E-2</v>
      </c>
      <c r="H231" s="664">
        <f t="shared" si="4"/>
        <v>2.9000000000000002E-8</v>
      </c>
      <c r="I231" s="6"/>
      <c r="J231" s="6"/>
      <c r="K231" s="6"/>
      <c r="L231" s="6"/>
      <c r="M231" s="6"/>
    </row>
    <row r="232" spans="1:13">
      <c r="A232" s="6"/>
      <c r="B232" s="6"/>
      <c r="C232" s="871" t="s">
        <v>320</v>
      </c>
      <c r="D232" s="872" t="s">
        <v>314</v>
      </c>
      <c r="E232" s="167" t="s">
        <v>321</v>
      </c>
      <c r="F232" s="159">
        <v>5.1000000000000004E-3</v>
      </c>
      <c r="G232" s="160">
        <v>4.7999999999999996E-3</v>
      </c>
      <c r="H232" s="664">
        <f t="shared" si="4"/>
        <v>5.1000000000000002E-9</v>
      </c>
      <c r="I232" s="6"/>
      <c r="J232" s="6"/>
      <c r="K232" s="6"/>
      <c r="L232" s="6"/>
      <c r="M232" s="6"/>
    </row>
    <row r="233" spans="1:13">
      <c r="A233" s="6"/>
      <c r="B233" s="6"/>
      <c r="C233" s="867"/>
      <c r="D233" s="870"/>
      <c r="E233" s="167" t="s">
        <v>318</v>
      </c>
      <c r="F233" s="162">
        <v>9.4999999999999998E-3</v>
      </c>
      <c r="G233" s="163">
        <v>4.3099999999999999E-2</v>
      </c>
      <c r="H233" s="664">
        <f t="shared" si="4"/>
        <v>9.499999999999999E-9</v>
      </c>
      <c r="I233" s="6"/>
      <c r="J233" s="6"/>
      <c r="K233" s="6"/>
      <c r="L233" s="6"/>
      <c r="M233" s="6"/>
    </row>
    <row r="234" spans="1:13">
      <c r="A234" s="6"/>
      <c r="B234" s="6"/>
      <c r="C234" s="911" t="s">
        <v>322</v>
      </c>
      <c r="D234" s="170" t="s">
        <v>323</v>
      </c>
      <c r="E234" s="171"/>
      <c r="F234" s="162">
        <v>8.0000000000000002E-3</v>
      </c>
      <c r="G234" s="163">
        <v>6.0000000000000001E-3</v>
      </c>
      <c r="H234" s="664">
        <f t="shared" si="4"/>
        <v>8.0000000000000005E-9</v>
      </c>
      <c r="I234" s="6"/>
      <c r="J234" s="6"/>
      <c r="K234" s="6"/>
      <c r="L234" s="6"/>
      <c r="M234" s="6"/>
    </row>
    <row r="235" spans="1:13">
      <c r="A235" s="6"/>
      <c r="B235" s="6"/>
      <c r="C235" s="912"/>
      <c r="D235" s="170" t="s">
        <v>324</v>
      </c>
      <c r="E235" s="171"/>
      <c r="F235" s="162">
        <v>8.0000000000000002E-3</v>
      </c>
      <c r="G235" s="163">
        <v>6.0000000000000001E-3</v>
      </c>
      <c r="H235" s="664">
        <f t="shared" si="4"/>
        <v>8.0000000000000005E-9</v>
      </c>
      <c r="I235" s="6"/>
      <c r="J235" s="6"/>
      <c r="K235" s="6"/>
      <c r="L235" s="6"/>
      <c r="M235" s="6"/>
    </row>
    <row r="236" spans="1:13">
      <c r="A236" s="6"/>
      <c r="B236" s="6"/>
      <c r="C236" s="912"/>
      <c r="D236" s="170" t="s">
        <v>325</v>
      </c>
      <c r="E236" s="171"/>
      <c r="F236" s="162">
        <v>8.2000000000000003E-2</v>
      </c>
      <c r="G236" s="163">
        <v>6.0000000000000001E-3</v>
      </c>
      <c r="H236" s="664">
        <f t="shared" si="4"/>
        <v>8.2000000000000006E-8</v>
      </c>
      <c r="I236" s="6"/>
      <c r="J236" s="6"/>
      <c r="K236" s="6"/>
      <c r="L236" s="6"/>
      <c r="M236" s="6"/>
    </row>
    <row r="237" spans="1:13">
      <c r="A237" s="6"/>
      <c r="B237" s="6"/>
      <c r="C237" s="912"/>
      <c r="D237" s="170" t="s">
        <v>326</v>
      </c>
      <c r="E237" s="171"/>
      <c r="F237" s="162">
        <v>8.0000000000000002E-3</v>
      </c>
      <c r="G237" s="163">
        <v>6.0000000000000001E-3</v>
      </c>
      <c r="H237" s="664">
        <f t="shared" si="4"/>
        <v>8.0000000000000005E-9</v>
      </c>
      <c r="I237" s="6"/>
      <c r="J237" s="6"/>
      <c r="K237" s="6"/>
      <c r="L237" s="6"/>
      <c r="M237" s="6"/>
    </row>
    <row r="238" spans="1:13">
      <c r="A238" s="6"/>
      <c r="B238" s="6"/>
      <c r="C238" s="913"/>
      <c r="D238" s="170" t="s">
        <v>327</v>
      </c>
      <c r="E238" s="171"/>
      <c r="F238" s="162">
        <v>0.03</v>
      </c>
      <c r="G238" s="163">
        <v>1.9E-2</v>
      </c>
      <c r="H238" s="664">
        <f t="shared" si="4"/>
        <v>2.9999999999999997E-8</v>
      </c>
      <c r="I238" s="6"/>
      <c r="J238" s="6"/>
      <c r="K238" s="6"/>
      <c r="L238" s="6"/>
      <c r="M238" s="6"/>
    </row>
    <row r="239" spans="1:13">
      <c r="A239" s="6"/>
      <c r="B239" s="6"/>
      <c r="C239" s="911" t="s">
        <v>319</v>
      </c>
      <c r="D239" s="170" t="s">
        <v>324</v>
      </c>
      <c r="E239" s="171"/>
      <c r="F239" s="162">
        <v>1.2E-2</v>
      </c>
      <c r="G239" s="163">
        <v>1.0999999999999999E-2</v>
      </c>
      <c r="H239" s="664">
        <f t="shared" si="4"/>
        <v>1.2E-8</v>
      </c>
      <c r="I239" s="6"/>
      <c r="J239" s="6"/>
      <c r="K239" s="6"/>
      <c r="L239" s="6"/>
      <c r="M239" s="6"/>
    </row>
    <row r="240" spans="1:13">
      <c r="A240" s="6"/>
      <c r="B240" s="6"/>
      <c r="C240" s="912"/>
      <c r="D240" s="170" t="s">
        <v>325</v>
      </c>
      <c r="E240" s="171"/>
      <c r="F240" s="162">
        <v>0.123</v>
      </c>
      <c r="G240" s="163">
        <v>1.0999999999999999E-2</v>
      </c>
      <c r="H240" s="664">
        <f t="shared" si="4"/>
        <v>1.23E-7</v>
      </c>
      <c r="I240" s="6"/>
      <c r="J240" s="6"/>
      <c r="K240" s="6"/>
      <c r="L240" s="6"/>
      <c r="M240" s="6"/>
    </row>
    <row r="241" spans="1:13">
      <c r="A241" s="6"/>
      <c r="B241" s="6"/>
      <c r="C241" s="912"/>
      <c r="D241" s="170" t="s">
        <v>326</v>
      </c>
      <c r="E241" s="171"/>
      <c r="F241" s="162">
        <v>1.2E-2</v>
      </c>
      <c r="G241" s="163">
        <v>1.2999999999999999E-2</v>
      </c>
      <c r="H241" s="664">
        <f t="shared" si="4"/>
        <v>1.2E-8</v>
      </c>
      <c r="I241" s="6"/>
      <c r="J241" s="6"/>
      <c r="K241" s="6"/>
      <c r="L241" s="6"/>
      <c r="M241" s="6"/>
    </row>
    <row r="242" spans="1:13">
      <c r="A242" s="6"/>
      <c r="B242" s="6"/>
      <c r="C242" s="912"/>
      <c r="D242" s="170" t="s">
        <v>328</v>
      </c>
      <c r="E242" s="171"/>
      <c r="F242" s="162">
        <v>0.123</v>
      </c>
      <c r="G242" s="163">
        <v>1.0999999999999999E-2</v>
      </c>
      <c r="H242" s="664">
        <f t="shared" si="4"/>
        <v>1.23E-7</v>
      </c>
      <c r="I242" s="6"/>
      <c r="J242" s="6"/>
      <c r="K242" s="6"/>
      <c r="L242" s="6"/>
      <c r="M242" s="6"/>
    </row>
    <row r="243" spans="1:13">
      <c r="A243" s="6"/>
      <c r="B243" s="6"/>
      <c r="C243" s="913"/>
      <c r="D243" s="170" t="s">
        <v>327</v>
      </c>
      <c r="E243" s="171"/>
      <c r="F243" s="162">
        <v>2.9000000000000001E-2</v>
      </c>
      <c r="G243" s="163">
        <v>2.1000000000000001E-2</v>
      </c>
      <c r="H243" s="664">
        <f t="shared" si="4"/>
        <v>2.9000000000000002E-8</v>
      </c>
      <c r="I243" s="6"/>
      <c r="J243" s="6"/>
      <c r="K243" s="6"/>
      <c r="L243" s="6"/>
      <c r="M243" s="6"/>
    </row>
    <row r="244" spans="1:13">
      <c r="A244" s="6"/>
      <c r="B244" s="6"/>
      <c r="C244" s="911" t="s">
        <v>329</v>
      </c>
      <c r="D244" s="170" t="s">
        <v>325</v>
      </c>
      <c r="E244" s="171"/>
      <c r="F244" s="162">
        <v>4.2</v>
      </c>
      <c r="G244" s="163">
        <v>1E-3</v>
      </c>
      <c r="H244" s="664">
        <f t="shared" si="4"/>
        <v>4.2000000000000004E-6</v>
      </c>
      <c r="I244" s="6"/>
      <c r="J244" s="6"/>
      <c r="K244" s="6"/>
      <c r="L244" s="6"/>
      <c r="M244" s="6"/>
    </row>
    <row r="245" spans="1:13">
      <c r="A245" s="6"/>
      <c r="B245" s="6"/>
      <c r="C245" s="912"/>
      <c r="D245" s="170" t="s">
        <v>326</v>
      </c>
      <c r="E245" s="171"/>
      <c r="F245" s="162">
        <v>1.4E-2</v>
      </c>
      <c r="G245" s="163">
        <v>3.4000000000000002E-2</v>
      </c>
      <c r="H245" s="664">
        <f t="shared" si="4"/>
        <v>1.4E-8</v>
      </c>
      <c r="I245" s="6"/>
      <c r="J245" s="6"/>
      <c r="K245" s="6"/>
      <c r="L245" s="6"/>
      <c r="M245" s="6"/>
    </row>
    <row r="246" spans="1:13">
      <c r="A246" s="6"/>
      <c r="B246" s="6"/>
      <c r="C246" s="912"/>
      <c r="D246" s="170" t="s">
        <v>328</v>
      </c>
      <c r="E246" s="171"/>
      <c r="F246" s="162">
        <v>4.2</v>
      </c>
      <c r="G246" s="163">
        <v>4.2999999999999997E-2</v>
      </c>
      <c r="H246" s="664">
        <f t="shared" si="4"/>
        <v>4.2000000000000004E-6</v>
      </c>
      <c r="I246" s="6"/>
      <c r="J246" s="6"/>
      <c r="K246" s="6"/>
      <c r="L246" s="6"/>
      <c r="M246" s="6"/>
    </row>
    <row r="247" spans="1:13">
      <c r="A247" s="6"/>
      <c r="B247" s="6"/>
      <c r="C247" s="913"/>
      <c r="D247" s="170" t="s">
        <v>327</v>
      </c>
      <c r="E247" s="171"/>
      <c r="F247" s="162">
        <v>8.9999999999999993E-3</v>
      </c>
      <c r="G247" s="163">
        <v>1E-3</v>
      </c>
      <c r="H247" s="664">
        <f t="shared" si="4"/>
        <v>8.9999999999999995E-9</v>
      </c>
      <c r="I247" s="6"/>
      <c r="J247" s="6"/>
      <c r="K247" s="6"/>
      <c r="L247" s="6"/>
      <c r="M247" s="6"/>
    </row>
    <row r="248" spans="1:13">
      <c r="A248" s="6"/>
      <c r="B248" s="6"/>
      <c r="C248" s="911" t="s">
        <v>330</v>
      </c>
      <c r="D248" s="170" t="s">
        <v>323</v>
      </c>
      <c r="E248" s="171"/>
      <c r="F248" s="162">
        <v>7.4999999999999997E-2</v>
      </c>
      <c r="G248" s="163">
        <v>2.8000000000000001E-2</v>
      </c>
      <c r="H248" s="664">
        <f t="shared" si="4"/>
        <v>7.4999999999999997E-8</v>
      </c>
      <c r="I248" s="6"/>
      <c r="J248" s="6"/>
      <c r="K248" s="6"/>
      <c r="L248" s="6"/>
      <c r="M248" s="6"/>
    </row>
    <row r="249" spans="1:13">
      <c r="A249" s="6"/>
      <c r="B249" s="6"/>
      <c r="C249" s="912"/>
      <c r="D249" s="170" t="s">
        <v>324</v>
      </c>
      <c r="E249" s="171"/>
      <c r="F249" s="162">
        <v>7.4999999999999997E-2</v>
      </c>
      <c r="G249" s="163">
        <v>2.8000000000000001E-2</v>
      </c>
      <c r="H249" s="664">
        <f t="shared" si="4"/>
        <v>7.4999999999999997E-8</v>
      </c>
      <c r="I249" s="6"/>
      <c r="J249" s="6"/>
      <c r="K249" s="6"/>
      <c r="L249" s="6"/>
      <c r="M249" s="6"/>
    </row>
    <row r="250" spans="1:13">
      <c r="A250" s="6"/>
      <c r="B250" s="6"/>
      <c r="C250" s="912"/>
      <c r="D250" s="170" t="s">
        <v>325</v>
      </c>
      <c r="E250" s="171"/>
      <c r="F250" s="162">
        <v>3.7</v>
      </c>
      <c r="G250" s="163">
        <v>1E-3</v>
      </c>
      <c r="H250" s="664">
        <f t="shared" si="4"/>
        <v>3.7000000000000002E-6</v>
      </c>
      <c r="I250" s="6"/>
      <c r="J250" s="6"/>
      <c r="K250" s="6"/>
      <c r="L250" s="6"/>
      <c r="M250" s="6"/>
    </row>
    <row r="251" spans="1:13">
      <c r="A251" s="6"/>
      <c r="B251" s="6"/>
      <c r="C251" s="912"/>
      <c r="D251" s="170" t="s">
        <v>326</v>
      </c>
      <c r="E251" s="171"/>
      <c r="F251" s="162">
        <v>1.2999999999999999E-2</v>
      </c>
      <c r="G251" s="163">
        <v>2.5999999999999999E-2</v>
      </c>
      <c r="H251" s="664">
        <f t="shared" si="4"/>
        <v>1.2999999999999999E-8</v>
      </c>
      <c r="I251" s="6"/>
      <c r="J251" s="6"/>
      <c r="K251" s="6"/>
      <c r="L251" s="6"/>
      <c r="M251" s="6"/>
    </row>
    <row r="252" spans="1:13">
      <c r="A252" s="8"/>
      <c r="B252" s="8"/>
      <c r="C252" s="912"/>
      <c r="D252" s="170" t="s">
        <v>328</v>
      </c>
      <c r="E252" s="171"/>
      <c r="F252" s="162">
        <v>3.7</v>
      </c>
      <c r="G252" s="163">
        <v>1E-3</v>
      </c>
      <c r="H252" s="664">
        <f t="shared" si="4"/>
        <v>3.7000000000000002E-6</v>
      </c>
      <c r="I252" s="6"/>
      <c r="J252" s="8"/>
      <c r="K252" s="8"/>
      <c r="L252" s="8"/>
      <c r="M252" s="8"/>
    </row>
    <row r="253" spans="1:13">
      <c r="A253" s="8"/>
      <c r="B253" s="8"/>
      <c r="C253" s="913"/>
      <c r="D253" s="170" t="s">
        <v>327</v>
      </c>
      <c r="E253" s="171"/>
      <c r="F253" s="162">
        <v>8.9999999999999993E-3</v>
      </c>
      <c r="G253" s="163">
        <v>4.2999999999999997E-2</v>
      </c>
      <c r="H253" s="664">
        <f t="shared" si="4"/>
        <v>8.9999999999999995E-9</v>
      </c>
      <c r="I253" s="6"/>
      <c r="J253" s="8"/>
      <c r="K253" s="8"/>
      <c r="L253" s="8"/>
      <c r="M253" s="8"/>
    </row>
    <row r="254" spans="1:13">
      <c r="A254" s="8"/>
      <c r="B254" s="8"/>
      <c r="C254" s="911" t="s">
        <v>331</v>
      </c>
      <c r="D254" s="170" t="s">
        <v>323</v>
      </c>
      <c r="E254" s="171"/>
      <c r="F254" s="162">
        <v>2.1999999999999999E-2</v>
      </c>
      <c r="G254" s="163">
        <v>3.2000000000000001E-2</v>
      </c>
      <c r="H254" s="664">
        <f t="shared" si="4"/>
        <v>2.1999999999999998E-8</v>
      </c>
      <c r="I254" s="6"/>
      <c r="J254" s="8"/>
      <c r="K254" s="8"/>
      <c r="L254" s="8"/>
      <c r="M254" s="8"/>
    </row>
    <row r="255" spans="1:13">
      <c r="A255" s="8"/>
      <c r="B255" s="8"/>
      <c r="C255" s="912"/>
      <c r="D255" s="172" t="s">
        <v>324</v>
      </c>
      <c r="E255" s="171"/>
      <c r="F255" s="159">
        <v>2.1999999999999999E-2</v>
      </c>
      <c r="G255" s="160">
        <v>3.2000000000000001E-2</v>
      </c>
      <c r="H255" s="664">
        <f t="shared" si="4"/>
        <v>2.1999999999999998E-8</v>
      </c>
      <c r="I255" s="6"/>
      <c r="J255" s="8"/>
      <c r="K255" s="8"/>
      <c r="L255" s="8"/>
      <c r="M255" s="8"/>
    </row>
    <row r="256" spans="1:13">
      <c r="A256" s="8"/>
      <c r="B256" s="8"/>
      <c r="C256" s="912"/>
      <c r="D256" s="172" t="s">
        <v>325</v>
      </c>
      <c r="E256" s="171"/>
      <c r="F256" s="159">
        <v>10</v>
      </c>
      <c r="G256" s="160">
        <v>1E-3</v>
      </c>
      <c r="H256" s="664">
        <f t="shared" si="4"/>
        <v>1.0000000000000001E-5</v>
      </c>
      <c r="I256" s="6"/>
      <c r="J256" s="8"/>
      <c r="K256" s="8"/>
      <c r="L256" s="8"/>
      <c r="M256" s="8"/>
    </row>
    <row r="257" spans="1:13">
      <c r="A257" s="8"/>
      <c r="B257" s="8"/>
      <c r="C257" s="912"/>
      <c r="D257" s="172" t="s">
        <v>326</v>
      </c>
      <c r="E257" s="171"/>
      <c r="F257" s="159">
        <v>3.4000000000000002E-2</v>
      </c>
      <c r="G257" s="160">
        <v>1.7000000000000001E-2</v>
      </c>
      <c r="H257" s="664">
        <f t="shared" si="4"/>
        <v>3.4E-8</v>
      </c>
      <c r="I257" s="6"/>
      <c r="J257" s="8"/>
      <c r="K257" s="8"/>
      <c r="L257" s="8"/>
      <c r="M257" s="8"/>
    </row>
    <row r="258" spans="1:13">
      <c r="A258" s="8"/>
      <c r="B258" s="8"/>
      <c r="C258" s="912"/>
      <c r="D258" s="172" t="s">
        <v>328</v>
      </c>
      <c r="E258" s="171"/>
      <c r="F258" s="162">
        <v>10</v>
      </c>
      <c r="G258" s="163">
        <v>1E-3</v>
      </c>
      <c r="H258" s="664">
        <f t="shared" si="4"/>
        <v>1.0000000000000001E-5</v>
      </c>
      <c r="I258" s="6"/>
      <c r="J258" s="8"/>
      <c r="K258" s="8"/>
      <c r="L258" s="8"/>
      <c r="M258" s="8"/>
    </row>
    <row r="259" spans="1:13" ht="16" thickBot="1">
      <c r="A259" s="8"/>
      <c r="B259" s="8"/>
      <c r="C259" s="914"/>
      <c r="D259" s="173" t="s">
        <v>327</v>
      </c>
      <c r="E259" s="174"/>
      <c r="F259" s="175">
        <v>8.9999999999999993E-3</v>
      </c>
      <c r="G259" s="176">
        <v>4.2999999999999997E-2</v>
      </c>
      <c r="H259" s="664">
        <f t="shared" si="4"/>
        <v>8.9999999999999995E-9</v>
      </c>
      <c r="I259" s="6"/>
      <c r="J259" s="8"/>
      <c r="K259" s="8"/>
      <c r="L259" s="8"/>
      <c r="M259" s="8"/>
    </row>
    <row r="260" spans="1:13">
      <c r="A260" s="8"/>
      <c r="B260" s="8"/>
      <c r="C260" s="96" t="s">
        <v>626</v>
      </c>
      <c r="D260" s="8"/>
      <c r="E260" s="8"/>
      <c r="F260" s="8"/>
      <c r="G260" s="8"/>
      <c r="H260" s="177"/>
      <c r="I260" s="177"/>
      <c r="J260" s="8"/>
      <c r="K260" s="8"/>
      <c r="L260" s="8"/>
      <c r="M260" s="8"/>
    </row>
    <row r="261" spans="1:13">
      <c r="A261" s="8"/>
      <c r="B261" s="8"/>
      <c r="C261" s="8"/>
      <c r="D261" s="8"/>
      <c r="E261" s="8"/>
      <c r="F261" s="8"/>
      <c r="G261" s="8"/>
      <c r="H261" s="8"/>
      <c r="I261" s="8"/>
      <c r="J261" s="8"/>
      <c r="K261" s="8"/>
      <c r="L261" s="8"/>
      <c r="M261" s="8"/>
    </row>
    <row r="262" spans="1:13" ht="18">
      <c r="A262" s="8"/>
      <c r="B262" s="125" t="s">
        <v>333</v>
      </c>
      <c r="C262" s="126" t="s">
        <v>334</v>
      </c>
      <c r="D262" s="178"/>
      <c r="E262" s="178"/>
      <c r="F262" s="178"/>
      <c r="G262" s="128"/>
      <c r="H262" s="128"/>
      <c r="I262" s="128"/>
      <c r="J262" s="128"/>
      <c r="K262" s="128"/>
      <c r="L262" s="129"/>
      <c r="M262" s="6"/>
    </row>
    <row r="263" spans="1:13" ht="16" thickBot="1">
      <c r="A263" s="6"/>
      <c r="B263" s="6"/>
      <c r="C263" s="104"/>
      <c r="D263" s="6"/>
      <c r="E263" s="6"/>
      <c r="F263" s="6"/>
      <c r="G263" s="6"/>
      <c r="H263" s="6"/>
      <c r="I263" s="6"/>
      <c r="J263" s="6"/>
      <c r="K263" s="6"/>
      <c r="L263" s="6"/>
      <c r="M263" s="6"/>
    </row>
    <row r="264" spans="1:13" ht="31" thickBot="1">
      <c r="A264" s="6"/>
      <c r="B264" s="6"/>
      <c r="C264" s="179" t="s">
        <v>82</v>
      </c>
      <c r="D264" s="132" t="s">
        <v>178</v>
      </c>
      <c r="E264" s="132" t="s">
        <v>335</v>
      </c>
      <c r="F264" s="133" t="s">
        <v>336</v>
      </c>
      <c r="G264" s="98"/>
      <c r="H264" s="6"/>
      <c r="I264" s="6"/>
      <c r="J264" s="6"/>
      <c r="K264" s="6"/>
      <c r="L264" s="6"/>
      <c r="M264" s="6"/>
    </row>
    <row r="265" spans="1:13">
      <c r="A265" s="6"/>
      <c r="B265" s="6"/>
      <c r="C265" s="915" t="s">
        <v>337</v>
      </c>
      <c r="D265" s="180" t="s">
        <v>281</v>
      </c>
      <c r="E265" s="181">
        <v>0.55000000000000004</v>
      </c>
      <c r="F265" s="182">
        <v>0.55000000000000004</v>
      </c>
      <c r="G265" s="98"/>
      <c r="H265" s="98"/>
      <c r="I265" s="6"/>
      <c r="J265" s="6"/>
      <c r="K265" s="6"/>
      <c r="L265" s="6"/>
      <c r="M265" s="6"/>
    </row>
    <row r="266" spans="1:13">
      <c r="A266" s="6"/>
      <c r="B266" s="6"/>
      <c r="C266" s="912"/>
      <c r="D266" s="170" t="s">
        <v>338</v>
      </c>
      <c r="E266" s="181">
        <v>9.5399999999999991</v>
      </c>
      <c r="F266" s="182">
        <v>0.06</v>
      </c>
      <c r="G266" s="98"/>
      <c r="H266" s="98"/>
      <c r="I266" s="6"/>
      <c r="J266" s="6"/>
      <c r="K266" s="6"/>
      <c r="L266" s="6"/>
      <c r="M266" s="6"/>
    </row>
    <row r="267" spans="1:13">
      <c r="A267" s="6"/>
      <c r="B267" s="6"/>
      <c r="C267" s="912"/>
      <c r="D267" s="170" t="s">
        <v>339</v>
      </c>
      <c r="E267" s="181">
        <v>4.88</v>
      </c>
      <c r="F267" s="182">
        <v>0.23</v>
      </c>
      <c r="G267" s="98"/>
      <c r="H267" s="98"/>
      <c r="I267" s="6"/>
      <c r="J267" s="6"/>
      <c r="K267" s="6"/>
      <c r="L267" s="6"/>
      <c r="M267" s="6"/>
    </row>
    <row r="268" spans="1:13">
      <c r="A268" s="6"/>
      <c r="B268" s="6"/>
      <c r="C268" s="913"/>
      <c r="D268" s="180" t="s">
        <v>314</v>
      </c>
      <c r="E268" s="181">
        <v>0.31</v>
      </c>
      <c r="F268" s="182">
        <v>0.5</v>
      </c>
      <c r="G268" s="98"/>
      <c r="H268" s="98"/>
      <c r="I268" s="6"/>
      <c r="J268" s="6"/>
      <c r="K268" s="6"/>
      <c r="L268" s="6"/>
      <c r="M268" s="6"/>
    </row>
    <row r="269" spans="1:13">
      <c r="A269" s="6"/>
      <c r="B269" s="6"/>
      <c r="C269" s="39" t="s">
        <v>340</v>
      </c>
      <c r="D269" s="180" t="s">
        <v>314</v>
      </c>
      <c r="E269" s="183">
        <v>0.8</v>
      </c>
      <c r="F269" s="184">
        <v>0.26</v>
      </c>
      <c r="G269" s="98"/>
      <c r="H269" s="98"/>
      <c r="I269" s="6"/>
      <c r="J269" s="6"/>
      <c r="K269" s="6"/>
      <c r="L269" s="6"/>
      <c r="M269" s="6"/>
    </row>
    <row r="270" spans="1:13">
      <c r="A270" s="6"/>
      <c r="B270" s="6"/>
      <c r="C270" s="860" t="s">
        <v>341</v>
      </c>
      <c r="D270" s="180" t="s">
        <v>342</v>
      </c>
      <c r="E270" s="185" t="s">
        <v>343</v>
      </c>
      <c r="F270" s="184">
        <v>0.3</v>
      </c>
      <c r="G270" s="98"/>
      <c r="H270" s="98"/>
      <c r="I270" s="6"/>
      <c r="J270" s="6"/>
      <c r="K270" s="6"/>
      <c r="L270" s="6"/>
      <c r="M270" s="6"/>
    </row>
    <row r="271" spans="1:13">
      <c r="A271" s="6"/>
      <c r="B271" s="6"/>
      <c r="C271" s="862"/>
      <c r="D271" s="180" t="s">
        <v>228</v>
      </c>
      <c r="E271" s="183">
        <v>7.06</v>
      </c>
      <c r="F271" s="184">
        <v>0.11</v>
      </c>
      <c r="G271" s="98"/>
      <c r="H271" s="98"/>
      <c r="I271" s="6"/>
      <c r="J271" s="6"/>
      <c r="K271" s="6"/>
      <c r="L271" s="6"/>
      <c r="M271" s="6"/>
    </row>
    <row r="272" spans="1:13">
      <c r="A272" s="6"/>
      <c r="B272" s="6"/>
      <c r="C272" s="911" t="s">
        <v>627</v>
      </c>
      <c r="D272" s="170" t="s">
        <v>338</v>
      </c>
      <c r="E272" s="181">
        <v>12.96</v>
      </c>
      <c r="F272" s="182">
        <v>0.06</v>
      </c>
      <c r="G272" s="98"/>
      <c r="H272" s="98"/>
      <c r="I272" s="6"/>
      <c r="J272" s="6"/>
      <c r="K272" s="6"/>
      <c r="L272" s="6"/>
      <c r="M272" s="6"/>
    </row>
    <row r="273" spans="1:13">
      <c r="A273" s="6"/>
      <c r="B273" s="6"/>
      <c r="C273" s="912"/>
      <c r="D273" s="170" t="s">
        <v>339</v>
      </c>
      <c r="E273" s="181">
        <v>7.24</v>
      </c>
      <c r="F273" s="182">
        <v>0.21</v>
      </c>
      <c r="G273" s="98"/>
      <c r="H273" s="98"/>
      <c r="I273" s="6"/>
      <c r="J273" s="6"/>
      <c r="K273" s="6"/>
      <c r="L273" s="6"/>
      <c r="M273" s="6"/>
    </row>
    <row r="274" spans="1:13">
      <c r="A274" s="6"/>
      <c r="B274" s="6"/>
      <c r="C274" s="912"/>
      <c r="D274" s="170" t="s">
        <v>314</v>
      </c>
      <c r="E274" s="181">
        <v>0.28000000000000003</v>
      </c>
      <c r="F274" s="182">
        <v>0.49</v>
      </c>
      <c r="G274" s="98"/>
      <c r="H274" s="98"/>
      <c r="I274" s="6"/>
      <c r="J274" s="6"/>
      <c r="K274" s="6"/>
      <c r="L274" s="6"/>
      <c r="M274" s="6"/>
    </row>
    <row r="275" spans="1:13">
      <c r="A275" s="6"/>
      <c r="B275" s="6"/>
      <c r="C275" s="913"/>
      <c r="D275" s="170" t="s">
        <v>326</v>
      </c>
      <c r="E275" s="181">
        <v>2.19</v>
      </c>
      <c r="F275" s="182">
        <v>0.39</v>
      </c>
      <c r="G275" s="98"/>
      <c r="H275" s="98"/>
      <c r="I275" s="6"/>
      <c r="J275" s="6"/>
      <c r="K275" s="6"/>
      <c r="L275" s="6"/>
      <c r="M275" s="6"/>
    </row>
    <row r="276" spans="1:13">
      <c r="A276" s="6"/>
      <c r="B276" s="6"/>
      <c r="C276" s="911" t="s">
        <v>345</v>
      </c>
      <c r="D276" s="170" t="s">
        <v>346</v>
      </c>
      <c r="E276" s="181">
        <v>7.24</v>
      </c>
      <c r="F276" s="182">
        <v>0.21</v>
      </c>
      <c r="G276" s="98"/>
      <c r="H276" s="98"/>
      <c r="I276" s="6"/>
      <c r="J276" s="6"/>
      <c r="K276" s="6"/>
      <c r="L276" s="6"/>
      <c r="M276" s="6"/>
    </row>
    <row r="277" spans="1:13">
      <c r="A277" s="6"/>
      <c r="B277" s="6"/>
      <c r="C277" s="913"/>
      <c r="D277" s="170" t="s">
        <v>314</v>
      </c>
      <c r="E277" s="181">
        <v>0.13</v>
      </c>
      <c r="F277" s="182">
        <v>0.49</v>
      </c>
      <c r="G277" s="98"/>
      <c r="H277" s="98"/>
      <c r="I277" s="6"/>
      <c r="J277" s="6"/>
      <c r="K277" s="6"/>
      <c r="L277" s="6"/>
      <c r="M277" s="6"/>
    </row>
    <row r="278" spans="1:13">
      <c r="A278" s="6"/>
      <c r="B278" s="6"/>
      <c r="C278" s="911" t="s">
        <v>628</v>
      </c>
      <c r="D278" s="170" t="s">
        <v>338</v>
      </c>
      <c r="E278" s="181">
        <v>12.42</v>
      </c>
      <c r="F278" s="182">
        <v>7.0000000000000007E-2</v>
      </c>
      <c r="G278" s="98"/>
      <c r="H278" s="98"/>
      <c r="I278" s="6"/>
      <c r="J278" s="6"/>
      <c r="K278" s="6"/>
      <c r="L278" s="6"/>
      <c r="M278" s="6"/>
    </row>
    <row r="279" spans="1:13">
      <c r="A279" s="6"/>
      <c r="B279" s="6"/>
      <c r="C279" s="912"/>
      <c r="D279" s="170" t="s">
        <v>339</v>
      </c>
      <c r="E279" s="181">
        <v>5.58</v>
      </c>
      <c r="F279" s="182">
        <v>0.2</v>
      </c>
      <c r="G279" s="98"/>
      <c r="H279" s="98"/>
      <c r="I279" s="6"/>
      <c r="J279" s="6"/>
      <c r="K279" s="6"/>
      <c r="L279" s="6"/>
      <c r="M279" s="6"/>
    </row>
    <row r="280" spans="1:13">
      <c r="A280" s="6"/>
      <c r="B280" s="6"/>
      <c r="C280" s="912"/>
      <c r="D280" s="170" t="s">
        <v>314</v>
      </c>
      <c r="E280" s="181">
        <v>0.2</v>
      </c>
      <c r="F280" s="182">
        <v>0.47</v>
      </c>
      <c r="G280" s="98"/>
      <c r="H280" s="98"/>
      <c r="I280" s="6"/>
      <c r="J280" s="6"/>
      <c r="K280" s="6"/>
      <c r="L280" s="6"/>
      <c r="M280" s="6"/>
    </row>
    <row r="281" spans="1:13">
      <c r="A281" s="6"/>
      <c r="B281" s="6"/>
      <c r="C281" s="913"/>
      <c r="D281" s="186" t="s">
        <v>326</v>
      </c>
      <c r="E281" s="181">
        <v>1.05</v>
      </c>
      <c r="F281" s="182">
        <v>0.41</v>
      </c>
      <c r="G281" s="98"/>
      <c r="H281" s="98"/>
      <c r="I281" s="6"/>
      <c r="J281" s="6"/>
      <c r="K281" s="6"/>
      <c r="L281" s="6"/>
      <c r="M281" s="6"/>
    </row>
    <row r="282" spans="1:13">
      <c r="A282" s="6"/>
      <c r="B282" s="6"/>
      <c r="C282" s="911" t="s">
        <v>348</v>
      </c>
      <c r="D282" s="170" t="s">
        <v>346</v>
      </c>
      <c r="E282" s="181">
        <v>5.58</v>
      </c>
      <c r="F282" s="182">
        <v>0.2</v>
      </c>
      <c r="G282" s="98"/>
      <c r="H282" s="98"/>
      <c r="I282" s="6"/>
      <c r="J282" s="6"/>
      <c r="K282" s="6"/>
      <c r="L282" s="6"/>
      <c r="M282" s="6"/>
    </row>
    <row r="283" spans="1:13">
      <c r="A283" s="6"/>
      <c r="B283" s="6"/>
      <c r="C283" s="913"/>
      <c r="D283" s="170" t="s">
        <v>314</v>
      </c>
      <c r="E283" s="181">
        <v>0.13</v>
      </c>
      <c r="F283" s="182">
        <v>0.49</v>
      </c>
      <c r="G283" s="98"/>
      <c r="H283" s="98"/>
      <c r="I283" s="6"/>
      <c r="J283" s="6"/>
      <c r="K283" s="6"/>
      <c r="L283" s="6"/>
      <c r="M283" s="6"/>
    </row>
    <row r="284" spans="1:13">
      <c r="A284" s="6"/>
      <c r="B284" s="6"/>
      <c r="C284" s="911" t="s">
        <v>349</v>
      </c>
      <c r="D284" s="170" t="s">
        <v>338</v>
      </c>
      <c r="E284" s="181">
        <v>15.57</v>
      </c>
      <c r="F284" s="182">
        <v>0.06</v>
      </c>
      <c r="G284" s="98"/>
      <c r="H284" s="98"/>
      <c r="I284" s="6"/>
      <c r="J284" s="6"/>
      <c r="K284" s="6"/>
      <c r="L284" s="6"/>
      <c r="M284" s="6"/>
    </row>
    <row r="285" spans="1:13">
      <c r="A285" s="6"/>
      <c r="B285" s="6"/>
      <c r="C285" s="912"/>
      <c r="D285" s="170" t="s">
        <v>339</v>
      </c>
      <c r="E285" s="181">
        <v>5.84</v>
      </c>
      <c r="F285" s="182">
        <v>0.18</v>
      </c>
      <c r="G285" s="98"/>
      <c r="H285" s="98"/>
      <c r="I285" s="6"/>
      <c r="J285" s="6"/>
      <c r="K285" s="6"/>
      <c r="L285" s="6"/>
      <c r="M285" s="6"/>
    </row>
    <row r="286" spans="1:13">
      <c r="A286" s="6"/>
      <c r="B286" s="6"/>
      <c r="C286" s="912"/>
      <c r="D286" s="170" t="s">
        <v>314</v>
      </c>
      <c r="E286" s="181">
        <v>0.33</v>
      </c>
      <c r="F286" s="182">
        <v>0.47</v>
      </c>
      <c r="G286" s="98"/>
      <c r="H286" s="98"/>
      <c r="I286" s="6"/>
      <c r="J286" s="6"/>
      <c r="K286" s="6"/>
      <c r="L286" s="6"/>
      <c r="M286" s="6"/>
    </row>
    <row r="287" spans="1:13">
      <c r="A287" s="6"/>
      <c r="B287" s="6"/>
      <c r="C287" s="913"/>
      <c r="D287" s="187" t="s">
        <v>326</v>
      </c>
      <c r="E287" s="181">
        <v>0.35</v>
      </c>
      <c r="F287" s="182">
        <v>0.41</v>
      </c>
      <c r="G287" s="98"/>
      <c r="H287" s="98"/>
      <c r="I287" s="6"/>
      <c r="J287" s="6"/>
      <c r="K287" s="6"/>
      <c r="L287" s="6"/>
      <c r="M287" s="6"/>
    </row>
    <row r="288" spans="1:13">
      <c r="A288" s="6"/>
      <c r="B288" s="6"/>
      <c r="C288" s="911" t="s">
        <v>350</v>
      </c>
      <c r="D288" s="170" t="s">
        <v>346</v>
      </c>
      <c r="E288" s="181">
        <v>2.58</v>
      </c>
      <c r="F288" s="182">
        <v>0.25</v>
      </c>
      <c r="G288" s="98"/>
      <c r="H288" s="98"/>
      <c r="I288" s="6"/>
      <c r="J288" s="6"/>
      <c r="K288" s="6"/>
      <c r="L288" s="6"/>
      <c r="M288" s="6"/>
    </row>
    <row r="289" spans="1:13">
      <c r="A289" s="6"/>
      <c r="B289" s="6"/>
      <c r="C289" s="912"/>
      <c r="D289" s="170" t="s">
        <v>314</v>
      </c>
      <c r="E289" s="181">
        <v>0.17</v>
      </c>
      <c r="F289" s="182">
        <v>0.49</v>
      </c>
      <c r="G289" s="98"/>
      <c r="H289" s="98"/>
      <c r="I289" s="6"/>
      <c r="J289" s="6"/>
      <c r="K289" s="6"/>
      <c r="L289" s="6"/>
      <c r="M289" s="6"/>
    </row>
    <row r="290" spans="1:13">
      <c r="A290" s="6"/>
      <c r="B290" s="6"/>
      <c r="C290" s="913"/>
      <c r="D290" s="170" t="s">
        <v>326</v>
      </c>
      <c r="E290" s="181">
        <v>0.33</v>
      </c>
      <c r="F290" s="182">
        <v>0.41</v>
      </c>
      <c r="G290" s="98"/>
      <c r="H290" s="98"/>
      <c r="I290" s="6"/>
      <c r="J290" s="6"/>
      <c r="K290" s="6"/>
      <c r="L290" s="6"/>
      <c r="M290" s="6"/>
    </row>
    <row r="291" spans="1:13">
      <c r="A291" s="6"/>
      <c r="B291" s="6"/>
      <c r="C291" s="911" t="s">
        <v>351</v>
      </c>
      <c r="D291" s="170" t="s">
        <v>338</v>
      </c>
      <c r="E291" s="181">
        <v>15.14</v>
      </c>
      <c r="F291" s="182">
        <v>0.06</v>
      </c>
      <c r="G291" s="98"/>
      <c r="H291" s="98"/>
      <c r="I291" s="6"/>
      <c r="J291" s="6"/>
      <c r="K291" s="6"/>
      <c r="L291" s="6"/>
      <c r="M291" s="6"/>
    </row>
    <row r="292" spans="1:13">
      <c r="A292" s="6"/>
      <c r="B292" s="6"/>
      <c r="C292" s="912"/>
      <c r="D292" s="170" t="s">
        <v>339</v>
      </c>
      <c r="E292" s="181">
        <v>5.48</v>
      </c>
      <c r="F292" s="182">
        <v>0.2</v>
      </c>
      <c r="G292" s="98"/>
      <c r="H292" s="98"/>
      <c r="I292" s="6"/>
      <c r="J292" s="6"/>
      <c r="K292" s="6"/>
      <c r="L292" s="6"/>
      <c r="M292" s="6"/>
    </row>
    <row r="293" spans="1:13">
      <c r="A293" s="6"/>
      <c r="B293" s="6"/>
      <c r="C293" s="912"/>
      <c r="D293" s="170" t="s">
        <v>314</v>
      </c>
      <c r="E293" s="181">
        <v>0.23</v>
      </c>
      <c r="F293" s="182">
        <v>0.47</v>
      </c>
      <c r="G293" s="98"/>
      <c r="H293" s="98"/>
      <c r="I293" s="6"/>
      <c r="J293" s="6"/>
      <c r="K293" s="6"/>
      <c r="L293" s="6"/>
      <c r="M293" s="6"/>
    </row>
    <row r="294" spans="1:13">
      <c r="A294" s="6"/>
      <c r="B294" s="6"/>
      <c r="C294" s="913"/>
      <c r="D294" s="170" t="s">
        <v>326</v>
      </c>
      <c r="E294" s="181">
        <v>0.44</v>
      </c>
      <c r="F294" s="182">
        <v>0.41</v>
      </c>
      <c r="G294" s="98"/>
      <c r="H294" s="98"/>
      <c r="I294" s="6"/>
      <c r="J294" s="6"/>
      <c r="K294" s="6"/>
      <c r="L294" s="6"/>
      <c r="M294" s="6"/>
    </row>
    <row r="295" spans="1:13">
      <c r="A295" s="6"/>
      <c r="B295" s="6"/>
      <c r="C295" s="911" t="s">
        <v>352</v>
      </c>
      <c r="D295" s="170" t="s">
        <v>338</v>
      </c>
      <c r="E295" s="181">
        <v>12.03</v>
      </c>
      <c r="F295" s="182">
        <v>0.08</v>
      </c>
      <c r="G295" s="98"/>
      <c r="H295" s="98"/>
      <c r="I295" s="6"/>
      <c r="J295" s="6"/>
      <c r="K295" s="6"/>
      <c r="L295" s="6"/>
      <c r="M295" s="6"/>
    </row>
    <row r="296" spans="1:13">
      <c r="A296" s="6"/>
      <c r="B296" s="6"/>
      <c r="C296" s="912"/>
      <c r="D296" s="170" t="s">
        <v>339</v>
      </c>
      <c r="E296" s="181">
        <v>6.71</v>
      </c>
      <c r="F296" s="182">
        <v>0.18</v>
      </c>
      <c r="G296" s="98"/>
      <c r="H296" s="98"/>
      <c r="I296" s="6"/>
      <c r="J296" s="6"/>
      <c r="K296" s="6"/>
      <c r="L296" s="6"/>
      <c r="M296" s="6"/>
    </row>
    <row r="297" spans="1:13">
      <c r="A297" s="6"/>
      <c r="B297" s="6"/>
      <c r="C297" s="913"/>
      <c r="D297" s="170" t="s">
        <v>314</v>
      </c>
      <c r="E297" s="181">
        <v>0.1</v>
      </c>
      <c r="F297" s="182">
        <v>0.49</v>
      </c>
      <c r="G297" s="98"/>
      <c r="H297" s="98"/>
      <c r="I297" s="6"/>
      <c r="J297" s="6"/>
      <c r="K297" s="6"/>
      <c r="L297" s="6"/>
      <c r="M297" s="6"/>
    </row>
    <row r="298" spans="1:13">
      <c r="A298" s="6"/>
      <c r="B298" s="6"/>
      <c r="C298" s="911" t="s">
        <v>353</v>
      </c>
      <c r="D298" s="170" t="s">
        <v>346</v>
      </c>
      <c r="E298" s="181">
        <v>5.78</v>
      </c>
      <c r="F298" s="182">
        <v>0.19</v>
      </c>
      <c r="G298" s="98"/>
      <c r="H298" s="98"/>
      <c r="I298" s="6"/>
      <c r="J298" s="6"/>
      <c r="K298" s="6"/>
      <c r="L298" s="6"/>
      <c r="M298" s="6"/>
    </row>
    <row r="299" spans="1:13">
      <c r="A299" s="6"/>
      <c r="B299" s="6"/>
      <c r="C299" s="912"/>
      <c r="D299" s="170" t="s">
        <v>314</v>
      </c>
      <c r="E299" s="181">
        <v>0.44</v>
      </c>
      <c r="F299" s="182">
        <v>0.42</v>
      </c>
      <c r="G299" s="98"/>
      <c r="H299" s="98"/>
      <c r="I299" s="6"/>
      <c r="J299" s="6"/>
      <c r="K299" s="6"/>
      <c r="L299" s="6"/>
      <c r="M299" s="6"/>
    </row>
    <row r="300" spans="1:13">
      <c r="A300" s="6"/>
      <c r="B300" s="6"/>
      <c r="C300" s="913"/>
      <c r="D300" s="170" t="s">
        <v>326</v>
      </c>
      <c r="E300" s="181">
        <v>1.2</v>
      </c>
      <c r="F300" s="182">
        <v>0.41</v>
      </c>
      <c r="G300" s="98"/>
      <c r="H300" s="98"/>
      <c r="I300" s="6"/>
      <c r="J300" s="6"/>
      <c r="K300" s="6"/>
      <c r="L300" s="6"/>
      <c r="M300" s="6"/>
    </row>
    <row r="301" spans="1:13">
      <c r="A301" s="6"/>
      <c r="B301" s="6"/>
      <c r="C301" s="911" t="s">
        <v>354</v>
      </c>
      <c r="D301" s="170" t="s">
        <v>338</v>
      </c>
      <c r="E301" s="181">
        <v>7.81</v>
      </c>
      <c r="F301" s="182">
        <v>0.03</v>
      </c>
      <c r="G301" s="98"/>
      <c r="H301" s="98"/>
      <c r="I301" s="6"/>
      <c r="J301" s="6"/>
      <c r="K301" s="6"/>
      <c r="L301" s="6"/>
      <c r="M301" s="6"/>
    </row>
    <row r="302" spans="1:13">
      <c r="A302" s="6"/>
      <c r="B302" s="6"/>
      <c r="C302" s="912"/>
      <c r="D302" s="170" t="s">
        <v>339</v>
      </c>
      <c r="E302" s="181">
        <v>8.4499999999999993</v>
      </c>
      <c r="F302" s="182">
        <v>0.19</v>
      </c>
      <c r="G302" s="98"/>
      <c r="H302" s="98"/>
      <c r="I302" s="6"/>
      <c r="J302" s="6"/>
      <c r="K302" s="6"/>
      <c r="L302" s="6"/>
      <c r="M302" s="6"/>
    </row>
    <row r="303" spans="1:13">
      <c r="A303" s="6"/>
      <c r="B303" s="6"/>
      <c r="C303" s="912"/>
      <c r="D303" s="170" t="s">
        <v>314</v>
      </c>
      <c r="E303" s="181">
        <v>0.41</v>
      </c>
      <c r="F303" s="182">
        <v>0.41</v>
      </c>
      <c r="G303" s="98"/>
      <c r="H303" s="98"/>
      <c r="I303" s="6"/>
      <c r="J303" s="6"/>
      <c r="K303" s="6"/>
      <c r="L303" s="6"/>
      <c r="M303" s="6"/>
    </row>
    <row r="304" spans="1:13" ht="16" thickBot="1">
      <c r="A304" s="6"/>
      <c r="B304" s="6"/>
      <c r="C304" s="914"/>
      <c r="D304" s="188" t="s">
        <v>326</v>
      </c>
      <c r="E304" s="189">
        <v>2.98</v>
      </c>
      <c r="F304" s="190">
        <v>0.38</v>
      </c>
      <c r="G304" s="98"/>
      <c r="H304" s="98"/>
      <c r="I304" s="6"/>
      <c r="J304" s="6"/>
      <c r="K304" s="6"/>
      <c r="L304" s="6"/>
      <c r="M304" s="6"/>
    </row>
    <row r="305" spans="1:13">
      <c r="A305" s="6"/>
      <c r="B305" s="6"/>
      <c r="C305" s="96" t="s">
        <v>629</v>
      </c>
      <c r="D305" s="20"/>
      <c r="E305" s="20"/>
      <c r="F305" s="20"/>
      <c r="G305" s="20"/>
      <c r="H305" s="20"/>
      <c r="I305" s="6"/>
      <c r="J305" s="6"/>
      <c r="K305" s="6"/>
      <c r="L305" s="6"/>
      <c r="M305" s="6"/>
    </row>
    <row r="306" spans="1:13">
      <c r="A306" s="8"/>
      <c r="B306" s="8"/>
      <c r="C306" s="873" t="s">
        <v>356</v>
      </c>
      <c r="D306" s="873"/>
      <c r="E306" s="873"/>
      <c r="F306" s="873"/>
      <c r="G306" s="873"/>
      <c r="H306" s="873"/>
      <c r="I306" s="873"/>
      <c r="J306" s="873"/>
      <c r="K306" s="873"/>
      <c r="L306" s="873"/>
      <c r="M306" s="8"/>
    </row>
    <row r="307" spans="1:13">
      <c r="A307" s="6"/>
      <c r="B307" s="6"/>
      <c r="C307" s="20"/>
      <c r="D307" s="20"/>
      <c r="E307" s="20"/>
      <c r="F307" s="20"/>
      <c r="G307" s="20"/>
      <c r="H307" s="20"/>
      <c r="I307" s="6"/>
      <c r="J307" s="6"/>
      <c r="K307" s="6"/>
      <c r="L307" s="6"/>
      <c r="M307" s="6"/>
    </row>
    <row r="308" spans="1:13" ht="16">
      <c r="A308" s="21"/>
      <c r="B308" s="22" t="s">
        <v>357</v>
      </c>
      <c r="C308" s="23" t="s">
        <v>358</v>
      </c>
      <c r="D308" s="24"/>
      <c r="E308" s="24"/>
      <c r="F308" s="25"/>
      <c r="G308" s="128"/>
      <c r="H308" s="128"/>
      <c r="I308" s="128"/>
      <c r="J308" s="128"/>
      <c r="K308" s="128"/>
      <c r="L308" s="129"/>
      <c r="M308" s="6"/>
    </row>
    <row r="309" spans="1:13" ht="16" thickBot="1">
      <c r="A309" s="6"/>
      <c r="B309" s="7"/>
      <c r="C309" s="104"/>
      <c r="D309" s="104"/>
      <c r="E309" s="104"/>
      <c r="F309" s="6"/>
      <c r="G309" s="6"/>
      <c r="H309" s="6"/>
      <c r="I309" s="6"/>
      <c r="J309" s="6"/>
      <c r="K309" s="6"/>
      <c r="L309" s="6"/>
      <c r="M309" s="6"/>
    </row>
    <row r="310" spans="1:13">
      <c r="A310" s="6"/>
      <c r="B310" s="7"/>
      <c r="C310" s="192"/>
      <c r="D310" s="874" t="s">
        <v>359</v>
      </c>
      <c r="E310" s="875"/>
      <c r="F310" s="876"/>
      <c r="G310" s="874" t="s">
        <v>360</v>
      </c>
      <c r="H310" s="875"/>
      <c r="I310" s="876"/>
      <c r="J310" s="6"/>
      <c r="K310" s="6"/>
      <c r="L310" s="6"/>
      <c r="M310" s="6"/>
    </row>
    <row r="311" spans="1:13" ht="16">
      <c r="A311" s="6"/>
      <c r="B311" s="7"/>
      <c r="C311" s="195" t="s">
        <v>361</v>
      </c>
      <c r="D311" s="196" t="s">
        <v>180</v>
      </c>
      <c r="E311" s="197" t="s">
        <v>181</v>
      </c>
      <c r="F311" s="198" t="s">
        <v>182</v>
      </c>
      <c r="G311" s="196" t="s">
        <v>180</v>
      </c>
      <c r="H311" s="197" t="s">
        <v>181</v>
      </c>
      <c r="I311" s="198" t="s">
        <v>182</v>
      </c>
      <c r="J311" s="6"/>
      <c r="K311" s="6"/>
      <c r="L311" s="6"/>
      <c r="M311" s="6"/>
    </row>
    <row r="312" spans="1:13" ht="16" thickBot="1">
      <c r="A312" s="6"/>
      <c r="B312" s="7"/>
      <c r="C312" s="199"/>
      <c r="D312" s="200" t="s">
        <v>362</v>
      </c>
      <c r="E312" s="201" t="s">
        <v>362</v>
      </c>
      <c r="F312" s="202" t="s">
        <v>362</v>
      </c>
      <c r="G312" s="200" t="s">
        <v>362</v>
      </c>
      <c r="H312" s="201" t="s">
        <v>362</v>
      </c>
      <c r="I312" s="202" t="s">
        <v>362</v>
      </c>
      <c r="J312" s="6"/>
      <c r="K312" s="6"/>
      <c r="L312" s="6"/>
      <c r="M312" s="6"/>
    </row>
    <row r="313" spans="1:13">
      <c r="A313" s="6"/>
      <c r="B313" s="6"/>
      <c r="C313" s="203" t="s">
        <v>363</v>
      </c>
      <c r="D313" s="204">
        <v>1039.5999999999999</v>
      </c>
      <c r="E313" s="205">
        <v>8.2000000000000003E-2</v>
      </c>
      <c r="F313" s="206">
        <v>1.0999999999999999E-2</v>
      </c>
      <c r="G313" s="204">
        <v>1262.5</v>
      </c>
      <c r="H313" s="205">
        <v>0.11</v>
      </c>
      <c r="I313" s="207">
        <v>1.4999999999999999E-2</v>
      </c>
      <c r="J313" s="6"/>
      <c r="K313" s="6"/>
      <c r="L313" s="6"/>
      <c r="M313" s="6"/>
    </row>
    <row r="314" spans="1:13">
      <c r="A314" s="6"/>
      <c r="B314" s="6"/>
      <c r="C314" s="208" t="s">
        <v>364</v>
      </c>
      <c r="D314" s="209">
        <v>525.1</v>
      </c>
      <c r="E314" s="210">
        <v>2.4E-2</v>
      </c>
      <c r="F314" s="211">
        <v>4.0000000000000001E-3</v>
      </c>
      <c r="G314" s="209">
        <v>1528.3</v>
      </c>
      <c r="H314" s="210">
        <v>6.8000000000000005E-2</v>
      </c>
      <c r="I314" s="212">
        <v>1.2E-2</v>
      </c>
      <c r="J314" s="6"/>
      <c r="K314" s="6"/>
      <c r="L314" s="6"/>
      <c r="M314" s="6"/>
    </row>
    <row r="315" spans="1:13">
      <c r="A315" s="6"/>
      <c r="B315" s="6"/>
      <c r="C315" s="208" t="s">
        <v>365</v>
      </c>
      <c r="D315" s="209">
        <v>1022.4</v>
      </c>
      <c r="E315" s="210">
        <v>7.6999999999999999E-2</v>
      </c>
      <c r="F315" s="211">
        <v>1.0999999999999999E-2</v>
      </c>
      <c r="G315" s="209">
        <v>1435.3</v>
      </c>
      <c r="H315" s="210">
        <v>9.7000000000000003E-2</v>
      </c>
      <c r="I315" s="212">
        <v>1.4E-2</v>
      </c>
      <c r="J315" s="6"/>
      <c r="K315" s="6"/>
      <c r="L315" s="6"/>
      <c r="M315" s="6"/>
    </row>
    <row r="316" spans="1:13">
      <c r="A316" s="6"/>
      <c r="B316" s="6"/>
      <c r="C316" s="208" t="s">
        <v>366</v>
      </c>
      <c r="D316" s="209">
        <v>496.5</v>
      </c>
      <c r="E316" s="210">
        <v>3.4000000000000002E-2</v>
      </c>
      <c r="F316" s="211">
        <v>4.0000000000000001E-3</v>
      </c>
      <c r="G316" s="209">
        <v>929.5</v>
      </c>
      <c r="H316" s="210">
        <v>4.7E-2</v>
      </c>
      <c r="I316" s="212">
        <v>6.0000000000000001E-3</v>
      </c>
      <c r="J316" s="6"/>
      <c r="K316" s="6"/>
      <c r="L316" s="6"/>
      <c r="M316" s="6"/>
    </row>
    <row r="317" spans="1:13">
      <c r="A317" s="6"/>
      <c r="B317" s="6"/>
      <c r="C317" s="208" t="s">
        <v>367</v>
      </c>
      <c r="D317" s="209">
        <v>931.7</v>
      </c>
      <c r="E317" s="210">
        <v>6.6000000000000003E-2</v>
      </c>
      <c r="F317" s="211">
        <v>8.9999999999999993E-3</v>
      </c>
      <c r="G317" s="209">
        <v>1261</v>
      </c>
      <c r="H317" s="210">
        <v>8.3000000000000004E-2</v>
      </c>
      <c r="I317" s="212">
        <v>1.2E-2</v>
      </c>
      <c r="J317" s="6"/>
      <c r="K317" s="6"/>
      <c r="L317" s="6"/>
      <c r="M317" s="6"/>
    </row>
    <row r="318" spans="1:13">
      <c r="A318" s="6"/>
      <c r="B318" s="6"/>
      <c r="C318" s="208" t="s">
        <v>368</v>
      </c>
      <c r="D318" s="209">
        <v>931.8</v>
      </c>
      <c r="E318" s="210">
        <v>6.6000000000000003E-2</v>
      </c>
      <c r="F318" s="211">
        <v>8.9999999999999993E-3</v>
      </c>
      <c r="G318" s="209">
        <v>1123.9000000000001</v>
      </c>
      <c r="H318" s="210">
        <v>6.8000000000000005E-2</v>
      </c>
      <c r="I318" s="212">
        <v>8.9999999999999993E-3</v>
      </c>
      <c r="J318" s="6"/>
      <c r="K318" s="6"/>
      <c r="L318" s="6"/>
      <c r="M318" s="6"/>
    </row>
    <row r="319" spans="1:13">
      <c r="A319" s="6"/>
      <c r="B319" s="6"/>
      <c r="C319" s="208" t="s">
        <v>369</v>
      </c>
      <c r="D319" s="209">
        <v>1110.7</v>
      </c>
      <c r="E319" s="210">
        <v>0.11799999999999999</v>
      </c>
      <c r="F319" s="211">
        <v>1.7999999999999999E-2</v>
      </c>
      <c r="G319" s="209">
        <v>1535.7</v>
      </c>
      <c r="H319" s="210">
        <v>0.13900000000000001</v>
      </c>
      <c r="I319" s="212">
        <v>2.1999999999999999E-2</v>
      </c>
      <c r="J319" s="6"/>
      <c r="K319" s="6"/>
      <c r="L319" s="6"/>
      <c r="M319" s="6"/>
    </row>
    <row r="320" spans="1:13">
      <c r="A320" s="6"/>
      <c r="B320" s="6"/>
      <c r="C320" s="208" t="s">
        <v>370</v>
      </c>
      <c r="D320" s="209">
        <v>1669.9</v>
      </c>
      <c r="E320" s="210">
        <v>0.18</v>
      </c>
      <c r="F320" s="211">
        <v>2.7E-2</v>
      </c>
      <c r="G320" s="209">
        <v>1682.1</v>
      </c>
      <c r="H320" s="210">
        <v>0.159</v>
      </c>
      <c r="I320" s="212">
        <v>2.5000000000000001E-2</v>
      </c>
      <c r="J320" s="6"/>
      <c r="K320" s="6"/>
      <c r="L320" s="6"/>
      <c r="M320" s="6"/>
    </row>
    <row r="321" spans="1:13">
      <c r="A321" s="6"/>
      <c r="B321" s="6"/>
      <c r="C321" s="208" t="s">
        <v>371</v>
      </c>
      <c r="D321" s="209">
        <v>1678</v>
      </c>
      <c r="E321" s="210">
        <v>0.16900000000000001</v>
      </c>
      <c r="F321" s="211">
        <v>2.5000000000000001E-2</v>
      </c>
      <c r="G321" s="209">
        <v>1634.3</v>
      </c>
      <c r="H321" s="210">
        <v>0.14899999999999999</v>
      </c>
      <c r="I321" s="212">
        <v>2.1999999999999999E-2</v>
      </c>
      <c r="J321" s="6"/>
      <c r="K321" s="6"/>
      <c r="L321" s="6"/>
      <c r="M321" s="6"/>
    </row>
    <row r="322" spans="1:13">
      <c r="A322" s="6"/>
      <c r="B322" s="6"/>
      <c r="C322" s="208" t="s">
        <v>372</v>
      </c>
      <c r="D322" s="209">
        <v>1239.8</v>
      </c>
      <c r="E322" s="210">
        <v>0.13800000000000001</v>
      </c>
      <c r="F322" s="211">
        <v>0.02</v>
      </c>
      <c r="G322" s="209">
        <v>1764.3</v>
      </c>
      <c r="H322" s="210">
        <v>0.192</v>
      </c>
      <c r="I322" s="212">
        <v>2.7E-2</v>
      </c>
      <c r="J322" s="6"/>
      <c r="K322" s="6"/>
      <c r="L322" s="6"/>
      <c r="M322" s="6"/>
    </row>
    <row r="323" spans="1:13">
      <c r="A323" s="6"/>
      <c r="B323" s="6"/>
      <c r="C323" s="208" t="s">
        <v>373</v>
      </c>
      <c r="D323" s="209">
        <v>522.29999999999995</v>
      </c>
      <c r="E323" s="210">
        <v>8.2000000000000003E-2</v>
      </c>
      <c r="F323" s="211">
        <v>1.0999999999999999E-2</v>
      </c>
      <c r="G323" s="209">
        <v>931</v>
      </c>
      <c r="H323" s="210">
        <v>8.5999999999999993E-2</v>
      </c>
      <c r="I323" s="212">
        <v>1.0999999999999999E-2</v>
      </c>
      <c r="J323" s="6"/>
      <c r="K323" s="6"/>
      <c r="L323" s="6"/>
      <c r="M323" s="6"/>
    </row>
    <row r="324" spans="1:13">
      <c r="A324" s="6"/>
      <c r="B324" s="6"/>
      <c r="C324" s="208" t="s">
        <v>374</v>
      </c>
      <c r="D324" s="209">
        <v>639</v>
      </c>
      <c r="E324" s="210">
        <v>6.4000000000000001E-2</v>
      </c>
      <c r="F324" s="211">
        <v>8.9999999999999993E-3</v>
      </c>
      <c r="G324" s="209">
        <v>1575.1</v>
      </c>
      <c r="H324" s="210">
        <v>0.14799999999999999</v>
      </c>
      <c r="I324" s="212">
        <v>2.1000000000000001E-2</v>
      </c>
      <c r="J324" s="6"/>
      <c r="K324" s="6"/>
      <c r="L324" s="6"/>
      <c r="M324" s="6"/>
    </row>
    <row r="325" spans="1:13">
      <c r="A325" s="6"/>
      <c r="B325" s="6"/>
      <c r="C325" s="208" t="s">
        <v>375</v>
      </c>
      <c r="D325" s="209">
        <v>596.4</v>
      </c>
      <c r="E325" s="210">
        <v>2.1999999999999999E-2</v>
      </c>
      <c r="F325" s="211">
        <v>3.0000000000000001E-3</v>
      </c>
      <c r="G325" s="209">
        <v>1067.5999999999999</v>
      </c>
      <c r="H325" s="210">
        <v>2.1999999999999999E-2</v>
      </c>
      <c r="I325" s="212">
        <v>2E-3</v>
      </c>
      <c r="J325" s="6"/>
      <c r="K325" s="6"/>
      <c r="L325" s="6"/>
      <c r="M325" s="6"/>
    </row>
    <row r="326" spans="1:13">
      <c r="A326" s="6"/>
      <c r="B326" s="6"/>
      <c r="C326" s="208" t="s">
        <v>376</v>
      </c>
      <c r="D326" s="209">
        <v>1184.2</v>
      </c>
      <c r="E326" s="210">
        <v>0.13900000000000001</v>
      </c>
      <c r="F326" s="211">
        <v>1.7999999999999999E-2</v>
      </c>
      <c r="G326" s="209">
        <v>1320.3</v>
      </c>
      <c r="H326" s="210">
        <v>0.04</v>
      </c>
      <c r="I326" s="212">
        <v>5.0000000000000001E-3</v>
      </c>
      <c r="J326" s="6"/>
      <c r="K326" s="6"/>
      <c r="L326" s="6"/>
      <c r="M326" s="6"/>
    </row>
    <row r="327" spans="1:13">
      <c r="A327" s="6"/>
      <c r="B327" s="6"/>
      <c r="C327" s="208" t="s">
        <v>377</v>
      </c>
      <c r="D327" s="209">
        <v>253.1</v>
      </c>
      <c r="E327" s="210">
        <v>1.7999999999999999E-2</v>
      </c>
      <c r="F327" s="211">
        <v>2E-3</v>
      </c>
      <c r="G327" s="209">
        <v>931.5</v>
      </c>
      <c r="H327" s="210">
        <v>4.2999999999999997E-2</v>
      </c>
      <c r="I327" s="212">
        <v>5.0000000000000001E-3</v>
      </c>
      <c r="J327" s="6"/>
      <c r="K327" s="6"/>
      <c r="L327" s="6"/>
      <c r="M327" s="6"/>
    </row>
    <row r="328" spans="1:13">
      <c r="A328" s="6"/>
      <c r="B328" s="6"/>
      <c r="C328" s="208" t="s">
        <v>380</v>
      </c>
      <c r="D328" s="209">
        <v>716</v>
      </c>
      <c r="E328" s="210">
        <v>6.0999999999999999E-2</v>
      </c>
      <c r="F328" s="211">
        <v>8.0000000000000002E-3</v>
      </c>
      <c r="G328" s="209">
        <v>1242.5999999999999</v>
      </c>
      <c r="H328" s="210">
        <v>9.0999999999999998E-2</v>
      </c>
      <c r="I328" s="212">
        <v>1.2999999999999999E-2</v>
      </c>
      <c r="J328" s="6"/>
      <c r="K328" s="6"/>
      <c r="L328" s="6"/>
      <c r="M328" s="6"/>
    </row>
    <row r="329" spans="1:13">
      <c r="A329" s="6"/>
      <c r="B329" s="6"/>
      <c r="C329" s="208" t="s">
        <v>381</v>
      </c>
      <c r="D329" s="209">
        <v>1312.6</v>
      </c>
      <c r="E329" s="210">
        <v>0.129</v>
      </c>
      <c r="F329" s="211">
        <v>1.7999999999999999E-2</v>
      </c>
      <c r="G329" s="209">
        <v>1748.9</v>
      </c>
      <c r="H329" s="210">
        <v>0.17100000000000001</v>
      </c>
      <c r="I329" s="212">
        <v>2.4E-2</v>
      </c>
      <c r="J329" s="6"/>
      <c r="K329" s="6"/>
      <c r="L329" s="6"/>
      <c r="M329" s="6"/>
    </row>
    <row r="330" spans="1:13">
      <c r="A330" s="6"/>
      <c r="B330" s="6"/>
      <c r="C330" s="208" t="s">
        <v>382</v>
      </c>
      <c r="D330" s="209">
        <v>1166.0999999999999</v>
      </c>
      <c r="E330" s="210">
        <v>0.11700000000000001</v>
      </c>
      <c r="F330" s="211">
        <v>1.7000000000000001E-2</v>
      </c>
      <c r="G330" s="209">
        <v>1828.3</v>
      </c>
      <c r="H330" s="210">
        <v>0.17899999999999999</v>
      </c>
      <c r="I330" s="212">
        <v>2.5999999999999999E-2</v>
      </c>
      <c r="J330" s="6"/>
      <c r="K330" s="6"/>
      <c r="L330" s="6"/>
      <c r="M330" s="6"/>
    </row>
    <row r="331" spans="1:13">
      <c r="A331" s="6"/>
      <c r="B331" s="6"/>
      <c r="C331" s="208" t="s">
        <v>383</v>
      </c>
      <c r="D331" s="209">
        <v>1273.5999999999999</v>
      </c>
      <c r="E331" s="210">
        <v>0.123</v>
      </c>
      <c r="F331" s="211">
        <v>1.7999999999999999E-2</v>
      </c>
      <c r="G331" s="209">
        <v>1542.6</v>
      </c>
      <c r="H331" s="210">
        <v>0.12</v>
      </c>
      <c r="I331" s="212">
        <v>1.7000000000000001E-2</v>
      </c>
      <c r="J331" s="6"/>
      <c r="K331" s="6"/>
      <c r="L331" s="6"/>
      <c r="M331" s="6"/>
    </row>
    <row r="332" spans="1:13">
      <c r="A332" s="6"/>
      <c r="B332" s="6"/>
      <c r="C332" s="208" t="s">
        <v>384</v>
      </c>
      <c r="D332" s="209">
        <v>1163.2</v>
      </c>
      <c r="E332" s="210">
        <v>0.124</v>
      </c>
      <c r="F332" s="211">
        <v>1.7999999999999999E-2</v>
      </c>
      <c r="G332" s="209">
        <v>1945.5</v>
      </c>
      <c r="H332" s="210">
        <v>0.20100000000000001</v>
      </c>
      <c r="I332" s="212">
        <v>2.9000000000000001E-2</v>
      </c>
      <c r="J332" s="6"/>
      <c r="K332" s="6"/>
      <c r="L332" s="6"/>
      <c r="M332" s="6"/>
    </row>
    <row r="333" spans="1:13">
      <c r="A333" s="6"/>
      <c r="B333" s="6"/>
      <c r="C333" s="208" t="s">
        <v>385</v>
      </c>
      <c r="D333" s="209">
        <v>1166.5999999999999</v>
      </c>
      <c r="E333" s="210">
        <v>9.0999999999999998E-2</v>
      </c>
      <c r="F333" s="211">
        <v>1.2999999999999999E-2</v>
      </c>
      <c r="G333" s="209">
        <v>1603.5</v>
      </c>
      <c r="H333" s="210">
        <v>0.11799999999999999</v>
      </c>
      <c r="I333" s="212">
        <v>1.7000000000000001E-2</v>
      </c>
      <c r="J333" s="6"/>
      <c r="K333" s="6"/>
      <c r="L333" s="6"/>
      <c r="M333" s="6"/>
    </row>
    <row r="334" spans="1:13">
      <c r="A334" s="6"/>
      <c r="B334" s="6"/>
      <c r="C334" s="208" t="s">
        <v>386</v>
      </c>
      <c r="D334" s="209">
        <v>854.6</v>
      </c>
      <c r="E334" s="210">
        <v>5.5E-2</v>
      </c>
      <c r="F334" s="211">
        <v>8.0000000000000002E-3</v>
      </c>
      <c r="G334" s="209">
        <v>1137.5999999999999</v>
      </c>
      <c r="H334" s="210">
        <v>6.9000000000000006E-2</v>
      </c>
      <c r="I334" s="212">
        <v>0.01</v>
      </c>
      <c r="J334" s="6"/>
      <c r="K334" s="6"/>
      <c r="L334" s="6"/>
      <c r="M334" s="6"/>
    </row>
    <row r="335" spans="1:13">
      <c r="A335" s="6"/>
      <c r="B335" s="6"/>
      <c r="C335" s="208" t="s">
        <v>387</v>
      </c>
      <c r="D335" s="209">
        <v>1664.2</v>
      </c>
      <c r="E335" s="210">
        <v>0.185</v>
      </c>
      <c r="F335" s="211">
        <v>2.7E-2</v>
      </c>
      <c r="G335" s="209">
        <v>1907</v>
      </c>
      <c r="H335" s="210">
        <v>0.20399999999999999</v>
      </c>
      <c r="I335" s="212">
        <v>0.03</v>
      </c>
      <c r="J335" s="6"/>
      <c r="K335" s="6"/>
      <c r="L335" s="6"/>
      <c r="M335" s="6"/>
    </row>
    <row r="336" spans="1:13">
      <c r="A336" s="6"/>
      <c r="B336" s="6"/>
      <c r="C336" s="208" t="s">
        <v>388</v>
      </c>
      <c r="D336" s="209">
        <v>1027.9000000000001</v>
      </c>
      <c r="E336" s="210">
        <v>8.1000000000000003E-2</v>
      </c>
      <c r="F336" s="211">
        <v>1.2E-2</v>
      </c>
      <c r="G336" s="209">
        <v>1413.7</v>
      </c>
      <c r="H336" s="210">
        <v>0.107</v>
      </c>
      <c r="I336" s="212">
        <v>1.4999999999999999E-2</v>
      </c>
      <c r="J336" s="6"/>
      <c r="K336" s="6"/>
      <c r="L336" s="6"/>
      <c r="M336" s="6"/>
    </row>
    <row r="337" spans="1:13">
      <c r="A337" s="6"/>
      <c r="B337" s="6"/>
      <c r="C337" s="208" t="s">
        <v>389</v>
      </c>
      <c r="D337" s="209">
        <v>1031.5</v>
      </c>
      <c r="E337" s="210">
        <v>9.7000000000000003E-2</v>
      </c>
      <c r="F337" s="211">
        <v>1.4E-2</v>
      </c>
      <c r="G337" s="209">
        <v>1644.3</v>
      </c>
      <c r="H337" s="210">
        <v>0.14899999999999999</v>
      </c>
      <c r="I337" s="212">
        <v>2.1000000000000001E-2</v>
      </c>
      <c r="J337" s="6"/>
      <c r="K337" s="6"/>
      <c r="L337" s="6"/>
      <c r="M337" s="6"/>
    </row>
    <row r="338" spans="1:13">
      <c r="A338" s="6"/>
      <c r="B338" s="6"/>
      <c r="C338" s="208" t="s">
        <v>390</v>
      </c>
      <c r="D338" s="209">
        <v>743.3</v>
      </c>
      <c r="E338" s="210">
        <v>6.7000000000000004E-2</v>
      </c>
      <c r="F338" s="211">
        <v>8.9999999999999993E-3</v>
      </c>
      <c r="G338" s="209">
        <v>1422.6</v>
      </c>
      <c r="H338" s="210">
        <v>0.128</v>
      </c>
      <c r="I338" s="212">
        <v>1.7999999999999999E-2</v>
      </c>
      <c r="J338" s="6"/>
      <c r="K338" s="6"/>
      <c r="L338" s="6"/>
      <c r="M338" s="6"/>
    </row>
    <row r="339" spans="1:13" ht="16" thickBot="1">
      <c r="A339" s="6"/>
      <c r="B339" s="6"/>
      <c r="C339" s="213" t="s">
        <v>391</v>
      </c>
      <c r="D339" s="214">
        <v>947.2</v>
      </c>
      <c r="E339" s="215">
        <v>8.5000000000000006E-2</v>
      </c>
      <c r="F339" s="216">
        <v>1.2E-2</v>
      </c>
      <c r="G339" s="214">
        <v>1432.3</v>
      </c>
      <c r="H339" s="215">
        <v>0.11700000000000001</v>
      </c>
      <c r="I339" s="217">
        <v>1.7000000000000001E-2</v>
      </c>
      <c r="J339" s="6"/>
      <c r="K339" s="6"/>
      <c r="L339" s="6"/>
      <c r="M339" s="6"/>
    </row>
    <row r="340" spans="1:13">
      <c r="A340" s="6"/>
      <c r="B340" s="7"/>
      <c r="C340" s="877" t="s">
        <v>630</v>
      </c>
      <c r="D340" s="877"/>
      <c r="E340" s="877"/>
      <c r="F340" s="877"/>
      <c r="G340" s="878"/>
      <c r="H340" s="878"/>
      <c r="I340" s="878"/>
      <c r="J340" s="6"/>
      <c r="K340" s="220"/>
      <c r="L340" s="220"/>
      <c r="M340" s="6"/>
    </row>
    <row r="341" spans="1:13">
      <c r="A341" s="6"/>
      <c r="B341" s="7"/>
      <c r="C341" s="879" t="s">
        <v>393</v>
      </c>
      <c r="D341" s="879"/>
      <c r="E341" s="879"/>
      <c r="F341" s="879"/>
      <c r="G341" s="879"/>
      <c r="H341" s="879"/>
      <c r="I341" s="879"/>
      <c r="J341" s="6"/>
      <c r="K341" s="6"/>
      <c r="L341" s="6"/>
      <c r="M341" s="6"/>
    </row>
    <row r="342" spans="1:13">
      <c r="A342" s="6"/>
      <c r="B342" s="7"/>
      <c r="C342" s="221"/>
      <c r="D342" s="221"/>
      <c r="E342" s="221"/>
      <c r="F342" s="6"/>
      <c r="G342" s="6"/>
      <c r="H342" s="6"/>
      <c r="I342" s="6"/>
      <c r="J342" s="6"/>
      <c r="K342" s="6"/>
      <c r="L342" s="6"/>
      <c r="M342" s="6"/>
    </row>
    <row r="343" spans="1:13">
      <c r="A343" s="6"/>
      <c r="B343" s="7"/>
      <c r="C343" s="221"/>
      <c r="D343" s="221"/>
      <c r="E343" s="221"/>
      <c r="F343" s="6"/>
      <c r="G343" s="6"/>
      <c r="H343" s="6"/>
      <c r="I343" s="6"/>
      <c r="J343" s="6"/>
      <c r="K343" s="6"/>
      <c r="L343" s="6"/>
      <c r="M343" s="6"/>
    </row>
    <row r="344" spans="1:13">
      <c r="A344" s="6"/>
      <c r="B344" s="7"/>
      <c r="C344" s="221"/>
      <c r="D344" s="221"/>
      <c r="E344" s="221"/>
      <c r="F344" s="6"/>
      <c r="G344" s="6"/>
      <c r="H344" s="6"/>
      <c r="I344" s="222"/>
      <c r="J344" s="6"/>
      <c r="K344" s="6"/>
      <c r="L344" s="6"/>
      <c r="M344" s="6"/>
    </row>
    <row r="345" spans="1:13">
      <c r="A345" s="6"/>
      <c r="B345" s="7"/>
      <c r="C345" s="221"/>
      <c r="D345" s="221"/>
      <c r="E345" s="221"/>
      <c r="F345" s="6"/>
      <c r="G345" s="6"/>
      <c r="H345" s="6"/>
      <c r="I345" s="6"/>
      <c r="J345" s="6"/>
      <c r="K345" s="6"/>
      <c r="L345" s="6"/>
      <c r="M345" s="6"/>
    </row>
    <row r="346" spans="1:13">
      <c r="A346" s="6"/>
      <c r="B346" s="7"/>
      <c r="C346" s="221"/>
      <c r="D346" s="221"/>
      <c r="E346" s="221"/>
      <c r="F346" s="6"/>
      <c r="G346" s="6"/>
      <c r="H346" s="6"/>
      <c r="I346" s="6"/>
      <c r="J346" s="6"/>
      <c r="K346" s="6"/>
      <c r="L346" s="6"/>
      <c r="M346" s="6"/>
    </row>
    <row r="347" spans="1:13">
      <c r="A347" s="6"/>
      <c r="B347" s="7"/>
      <c r="C347" s="221"/>
      <c r="D347" s="221"/>
      <c r="E347" s="221"/>
      <c r="F347" s="6"/>
      <c r="G347" s="6"/>
      <c r="H347" s="6"/>
      <c r="I347" s="6"/>
      <c r="J347" s="6"/>
      <c r="K347" s="8"/>
      <c r="L347" s="6"/>
      <c r="M347" s="6"/>
    </row>
    <row r="348" spans="1:13">
      <c r="A348" s="6"/>
      <c r="B348" s="7"/>
      <c r="C348" s="221"/>
      <c r="D348" s="221"/>
      <c r="E348" s="221"/>
      <c r="F348" s="6"/>
      <c r="G348" s="6"/>
      <c r="H348" s="6"/>
      <c r="I348" s="6"/>
      <c r="J348" s="6"/>
      <c r="K348" s="6"/>
      <c r="L348" s="6"/>
      <c r="M348" s="6"/>
    </row>
    <row r="349" spans="1:13">
      <c r="A349" s="6"/>
      <c r="B349" s="7"/>
      <c r="C349" s="221"/>
      <c r="D349" s="221"/>
      <c r="E349" s="221"/>
      <c r="F349" s="6"/>
      <c r="G349" s="6"/>
      <c r="H349" s="6"/>
      <c r="I349" s="6"/>
      <c r="J349" s="6"/>
      <c r="K349" s="6"/>
      <c r="L349" s="6"/>
      <c r="M349" s="6"/>
    </row>
    <row r="350" spans="1:13">
      <c r="A350" s="6"/>
      <c r="B350" s="7"/>
      <c r="C350" s="221"/>
      <c r="D350" s="221"/>
      <c r="E350" s="221"/>
      <c r="F350" s="6"/>
      <c r="G350" s="6"/>
      <c r="H350" s="6"/>
      <c r="I350" s="6"/>
      <c r="J350" s="6"/>
      <c r="K350" s="6"/>
      <c r="L350" s="6"/>
      <c r="M350" s="6"/>
    </row>
    <row r="351" spans="1:13">
      <c r="A351" s="6"/>
      <c r="B351" s="7"/>
      <c r="C351" s="221"/>
      <c r="D351" s="221"/>
      <c r="E351" s="221"/>
      <c r="F351" s="6"/>
      <c r="G351" s="6"/>
      <c r="H351" s="6"/>
      <c r="I351" s="6"/>
      <c r="J351" s="6"/>
      <c r="K351" s="6"/>
      <c r="L351" s="6"/>
      <c r="M351" s="6"/>
    </row>
    <row r="352" spans="1:13">
      <c r="A352" s="6"/>
      <c r="B352" s="7"/>
      <c r="C352" s="221"/>
      <c r="D352" s="221"/>
      <c r="E352" s="221"/>
      <c r="F352" s="6"/>
      <c r="G352" s="6"/>
      <c r="H352" s="6"/>
      <c r="I352" s="6"/>
      <c r="J352" s="6"/>
      <c r="K352" s="6"/>
      <c r="L352" s="6"/>
      <c r="M352" s="6"/>
    </row>
    <row r="353" spans="1:13">
      <c r="A353" s="6"/>
      <c r="B353" s="7"/>
      <c r="C353" s="221"/>
      <c r="D353" s="221"/>
      <c r="E353" s="221"/>
      <c r="F353" s="6"/>
      <c r="G353" s="6"/>
      <c r="H353" s="6"/>
      <c r="I353" s="6"/>
      <c r="J353" s="6"/>
      <c r="K353" s="6"/>
      <c r="L353" s="6"/>
      <c r="M353" s="6"/>
    </row>
    <row r="354" spans="1:13">
      <c r="A354" s="6"/>
      <c r="B354" s="7"/>
      <c r="C354" s="221"/>
      <c r="D354" s="221"/>
      <c r="E354" s="221"/>
      <c r="F354" s="6"/>
      <c r="G354" s="6"/>
      <c r="H354" s="6"/>
      <c r="I354" s="6"/>
      <c r="J354" s="6"/>
      <c r="K354" s="6"/>
      <c r="L354" s="6"/>
      <c r="M354" s="6"/>
    </row>
    <row r="355" spans="1:13">
      <c r="A355" s="6"/>
      <c r="B355" s="7"/>
      <c r="C355" s="221"/>
      <c r="D355" s="221"/>
      <c r="E355" s="221"/>
      <c r="F355" s="6"/>
      <c r="G355" s="6"/>
      <c r="H355" s="6"/>
      <c r="I355" s="6"/>
      <c r="J355" s="6"/>
      <c r="K355" s="6"/>
      <c r="L355" s="6"/>
      <c r="M355" s="6"/>
    </row>
    <row r="356" spans="1:13">
      <c r="A356" s="6"/>
      <c r="B356" s="7"/>
      <c r="C356" s="221"/>
      <c r="D356" s="221"/>
      <c r="E356" s="221"/>
      <c r="F356" s="6"/>
      <c r="G356" s="6"/>
      <c r="H356" s="6"/>
      <c r="I356" s="6"/>
      <c r="J356" s="6"/>
      <c r="K356" s="6"/>
      <c r="L356" s="6"/>
      <c r="M356" s="6"/>
    </row>
    <row r="357" spans="1:13">
      <c r="A357" s="6"/>
      <c r="B357" s="7"/>
      <c r="C357" s="221"/>
      <c r="D357" s="221"/>
      <c r="E357" s="221"/>
      <c r="F357" s="6"/>
      <c r="G357" s="6"/>
      <c r="H357" s="6"/>
      <c r="I357" s="6"/>
      <c r="J357" s="6"/>
      <c r="K357" s="6"/>
      <c r="L357" s="6"/>
      <c r="M357" s="6"/>
    </row>
    <row r="358" spans="1:13">
      <c r="A358" s="6"/>
      <c r="B358" s="7"/>
      <c r="C358" s="221"/>
      <c r="D358" s="221"/>
      <c r="E358" s="221"/>
      <c r="F358" s="6"/>
      <c r="G358" s="6"/>
      <c r="H358" s="6"/>
      <c r="I358" s="6"/>
      <c r="J358" s="6"/>
      <c r="K358" s="6"/>
      <c r="L358" s="6"/>
      <c r="M358" s="6"/>
    </row>
    <row r="359" spans="1:13">
      <c r="A359" s="6"/>
      <c r="B359" s="7"/>
      <c r="C359" s="221"/>
      <c r="D359" s="221"/>
      <c r="E359" s="221"/>
      <c r="F359" s="6"/>
      <c r="G359" s="6"/>
      <c r="H359" s="6"/>
      <c r="I359" s="6"/>
      <c r="J359" s="6"/>
      <c r="K359" s="6"/>
      <c r="L359" s="6"/>
      <c r="M359" s="6"/>
    </row>
    <row r="360" spans="1:13">
      <c r="A360" s="6"/>
      <c r="B360" s="7"/>
      <c r="C360" s="221"/>
      <c r="D360" s="221"/>
      <c r="E360" s="221"/>
      <c r="F360" s="6"/>
      <c r="G360" s="6"/>
      <c r="H360" s="6"/>
      <c r="I360" s="6"/>
      <c r="J360" s="6"/>
      <c r="K360" s="6"/>
      <c r="L360" s="6"/>
      <c r="M360" s="6"/>
    </row>
    <row r="361" spans="1:13">
      <c r="A361" s="6"/>
      <c r="B361" s="7"/>
      <c r="C361" s="221"/>
      <c r="D361" s="221"/>
      <c r="E361" s="221"/>
      <c r="F361" s="6"/>
      <c r="G361" s="6"/>
      <c r="H361" s="6"/>
      <c r="I361" s="6"/>
      <c r="J361" s="6"/>
      <c r="K361" s="6"/>
      <c r="L361" s="6"/>
      <c r="M361" s="6"/>
    </row>
    <row r="362" spans="1:13">
      <c r="A362" s="6"/>
      <c r="B362" s="7"/>
      <c r="C362" s="221"/>
      <c r="D362" s="221"/>
      <c r="E362" s="221"/>
      <c r="F362" s="6"/>
      <c r="G362" s="6"/>
      <c r="H362" s="6"/>
      <c r="I362" s="6"/>
      <c r="J362" s="6"/>
      <c r="K362" s="6"/>
      <c r="L362" s="6"/>
      <c r="M362" s="6"/>
    </row>
    <row r="363" spans="1:13">
      <c r="A363" s="6"/>
      <c r="B363" s="7"/>
      <c r="C363" s="221"/>
      <c r="D363" s="221"/>
      <c r="E363" s="221"/>
      <c r="F363" s="6"/>
      <c r="G363" s="6"/>
      <c r="H363" s="6"/>
      <c r="I363" s="6"/>
      <c r="J363" s="6"/>
      <c r="K363" s="6"/>
      <c r="L363" s="6"/>
      <c r="M363" s="6"/>
    </row>
    <row r="364" spans="1:13">
      <c r="A364" s="6"/>
      <c r="B364" s="7"/>
      <c r="C364" s="221"/>
      <c r="D364" s="221"/>
      <c r="E364" s="221"/>
      <c r="F364" s="6"/>
      <c r="G364" s="6"/>
      <c r="H364" s="6"/>
      <c r="I364" s="6"/>
      <c r="J364" s="6"/>
      <c r="K364" s="6"/>
      <c r="L364" s="6"/>
      <c r="M364" s="6"/>
    </row>
    <row r="365" spans="1:13">
      <c r="A365" s="6"/>
      <c r="B365" s="7"/>
      <c r="C365" s="221"/>
      <c r="D365" s="221"/>
      <c r="E365" s="221"/>
      <c r="F365" s="6"/>
      <c r="G365" s="6"/>
      <c r="H365" s="6"/>
      <c r="I365" s="6"/>
      <c r="J365" s="6"/>
      <c r="K365" s="6"/>
      <c r="L365" s="6"/>
      <c r="M365" s="6"/>
    </row>
    <row r="366" spans="1:13">
      <c r="A366" s="6"/>
      <c r="B366" s="7"/>
      <c r="C366" s="221"/>
      <c r="D366" s="221"/>
      <c r="E366" s="221"/>
      <c r="F366" s="6"/>
      <c r="G366" s="6"/>
      <c r="H366" s="6"/>
      <c r="I366" s="6"/>
      <c r="J366" s="6"/>
      <c r="K366" s="6"/>
      <c r="L366" s="6"/>
      <c r="M366" s="6"/>
    </row>
    <row r="367" spans="1:13">
      <c r="A367" s="6"/>
      <c r="B367" s="7"/>
      <c r="C367" s="221"/>
      <c r="D367" s="221"/>
      <c r="E367" s="221"/>
      <c r="F367" s="6"/>
      <c r="G367" s="6"/>
      <c r="H367" s="6"/>
      <c r="I367" s="6"/>
      <c r="J367" s="6"/>
      <c r="K367" s="6"/>
      <c r="L367" s="6"/>
      <c r="M367" s="6"/>
    </row>
    <row r="368" spans="1:13">
      <c r="A368" s="6"/>
      <c r="B368" s="7"/>
      <c r="C368" s="221"/>
      <c r="D368" s="221"/>
      <c r="E368" s="221"/>
      <c r="F368" s="6"/>
      <c r="G368" s="6"/>
      <c r="H368" s="6"/>
      <c r="I368" s="6"/>
      <c r="J368" s="6"/>
      <c r="K368" s="6"/>
      <c r="L368" s="6"/>
      <c r="M368" s="6"/>
    </row>
    <row r="369" spans="1:13">
      <c r="A369" s="6"/>
      <c r="B369" s="7"/>
      <c r="C369" s="221"/>
      <c r="D369" s="221"/>
      <c r="E369" s="221"/>
      <c r="F369" s="6"/>
      <c r="G369" s="6"/>
      <c r="H369" s="6"/>
      <c r="I369" s="6"/>
      <c r="J369" s="6"/>
      <c r="K369" s="6"/>
      <c r="L369" s="6"/>
      <c r="M369" s="6"/>
    </row>
    <row r="370" spans="1:13">
      <c r="A370" s="6"/>
      <c r="B370" s="7"/>
      <c r="C370" s="221"/>
      <c r="D370" s="221"/>
      <c r="E370" s="221"/>
      <c r="F370" s="6"/>
      <c r="G370" s="6"/>
      <c r="H370" s="6"/>
      <c r="I370" s="6"/>
      <c r="J370" s="6"/>
      <c r="K370" s="6"/>
      <c r="L370" s="6"/>
      <c r="M370" s="6"/>
    </row>
    <row r="371" spans="1:13">
      <c r="A371" s="6"/>
      <c r="B371" s="7"/>
      <c r="C371" s="221"/>
      <c r="D371" s="221"/>
      <c r="E371" s="221"/>
      <c r="F371" s="6"/>
      <c r="G371" s="6"/>
      <c r="H371" s="6"/>
      <c r="I371" s="6"/>
      <c r="J371" s="6"/>
      <c r="K371" s="6"/>
      <c r="L371" s="6"/>
      <c r="M371" s="6"/>
    </row>
    <row r="372" spans="1:13">
      <c r="A372" s="6"/>
      <c r="B372" s="7"/>
      <c r="C372" s="221"/>
      <c r="D372" s="221"/>
      <c r="E372" s="221"/>
      <c r="F372" s="6"/>
      <c r="G372" s="6"/>
      <c r="H372" s="6"/>
      <c r="I372" s="6"/>
      <c r="J372" s="6"/>
      <c r="K372" s="6"/>
      <c r="L372" s="6"/>
      <c r="M372" s="6"/>
    </row>
    <row r="373" spans="1:13">
      <c r="A373" s="6"/>
      <c r="B373" s="7"/>
      <c r="C373" s="221"/>
      <c r="D373" s="221"/>
      <c r="E373" s="221"/>
      <c r="F373" s="6"/>
      <c r="G373" s="6"/>
      <c r="H373" s="6"/>
      <c r="I373" s="110"/>
      <c r="J373" s="110"/>
      <c r="K373" s="6"/>
      <c r="L373" s="6"/>
      <c r="M373" s="6"/>
    </row>
    <row r="374" spans="1:13" ht="16">
      <c r="A374" s="6"/>
      <c r="B374" s="125" t="s">
        <v>394</v>
      </c>
      <c r="C374" s="126" t="s">
        <v>395</v>
      </c>
      <c r="D374" s="223"/>
      <c r="E374" s="224"/>
      <c r="F374" s="128"/>
      <c r="G374" s="128"/>
      <c r="H374" s="128"/>
      <c r="I374" s="128"/>
      <c r="J374" s="128"/>
      <c r="K374" s="128"/>
      <c r="L374" s="129"/>
      <c r="M374" s="6"/>
    </row>
    <row r="375" spans="1:13" ht="16" thickBot="1">
      <c r="A375" s="6"/>
      <c r="B375" s="7"/>
      <c r="C375" s="6"/>
      <c r="D375" s="6"/>
      <c r="E375" s="6"/>
      <c r="F375" s="6"/>
      <c r="G375" s="6"/>
      <c r="H375" s="6"/>
      <c r="I375" s="6"/>
      <c r="J375" s="6"/>
      <c r="K375" s="6"/>
      <c r="L375" s="6"/>
      <c r="M375" s="6"/>
    </row>
    <row r="376" spans="1:13" ht="31" thickBot="1">
      <c r="A376" s="6"/>
      <c r="B376" s="7"/>
      <c r="C376" s="179"/>
      <c r="D376" s="225" t="s">
        <v>396</v>
      </c>
      <c r="E376" s="132" t="s">
        <v>397</v>
      </c>
      <c r="F376" s="133" t="s">
        <v>398</v>
      </c>
      <c r="G376" s="6"/>
      <c r="H376" s="31"/>
      <c r="I376" s="6"/>
      <c r="J376" s="6"/>
      <c r="K376" s="6"/>
      <c r="L376" s="6"/>
      <c r="M376" s="6"/>
    </row>
    <row r="377" spans="1:13" ht="16" thickBot="1">
      <c r="A377" s="6"/>
      <c r="B377" s="7"/>
      <c r="C377" s="226" t="s">
        <v>395</v>
      </c>
      <c r="D377" s="227">
        <v>66.33</v>
      </c>
      <c r="E377" s="228">
        <v>1.25</v>
      </c>
      <c r="F377" s="229">
        <v>0.125</v>
      </c>
      <c r="G377" s="6"/>
      <c r="H377" s="6"/>
      <c r="I377" s="6"/>
      <c r="J377" s="6"/>
      <c r="K377" s="8"/>
      <c r="L377" s="6"/>
      <c r="M377" s="6"/>
    </row>
    <row r="378" spans="1:13">
      <c r="A378" s="6"/>
      <c r="B378" s="7"/>
      <c r="C378" s="96" t="s">
        <v>399</v>
      </c>
      <c r="D378" s="21"/>
      <c r="E378" s="97"/>
      <c r="F378" s="97"/>
      <c r="G378" s="97"/>
      <c r="H378" s="21"/>
      <c r="I378" s="21"/>
      <c r="J378" s="21"/>
      <c r="K378" s="21"/>
      <c r="L378" s="6"/>
      <c r="M378" s="6"/>
    </row>
    <row r="379" spans="1:13">
      <c r="A379" s="6"/>
      <c r="B379" s="7"/>
      <c r="C379" s="873"/>
      <c r="D379" s="873"/>
      <c r="E379" s="873"/>
      <c r="F379" s="873"/>
      <c r="G379" s="873"/>
      <c r="H379" s="873"/>
      <c r="I379" s="873"/>
      <c r="J379" s="873"/>
      <c r="K379" s="873"/>
      <c r="L379" s="6"/>
      <c r="M379" s="6"/>
    </row>
    <row r="380" spans="1:13" ht="16">
      <c r="A380" s="6"/>
      <c r="B380" s="880" t="s">
        <v>400</v>
      </c>
      <c r="C380" s="881"/>
      <c r="D380" s="881"/>
      <c r="E380" s="881"/>
      <c r="F380" s="881"/>
      <c r="G380" s="881"/>
      <c r="H380" s="881"/>
      <c r="I380" s="881"/>
      <c r="J380" s="881"/>
      <c r="K380" s="881"/>
      <c r="L380" s="882"/>
      <c r="M380" s="6"/>
    </row>
    <row r="381" spans="1:13">
      <c r="A381" s="8"/>
      <c r="B381" s="883" t="s">
        <v>401</v>
      </c>
      <c r="C381" s="883"/>
      <c r="D381" s="883"/>
      <c r="E381" s="883"/>
      <c r="F381" s="883"/>
      <c r="G381" s="883"/>
      <c r="H381" s="883"/>
      <c r="I381" s="883"/>
      <c r="J381" s="883"/>
      <c r="K381" s="883"/>
      <c r="L381" s="883"/>
      <c r="M381" s="8"/>
    </row>
    <row r="383" spans="1:13" ht="16">
      <c r="A383" s="6"/>
      <c r="B383" s="125" t="s">
        <v>402</v>
      </c>
      <c r="C383" s="126" t="s">
        <v>403</v>
      </c>
      <c r="D383" s="223"/>
      <c r="E383" s="223"/>
      <c r="F383" s="128"/>
      <c r="G383" s="128"/>
      <c r="H383" s="128"/>
      <c r="I383" s="128"/>
      <c r="J383" s="128"/>
      <c r="K383" s="128"/>
      <c r="L383" s="129"/>
      <c r="M383" s="6"/>
    </row>
    <row r="384" spans="1:13" ht="17" thickBot="1">
      <c r="A384" s="6"/>
      <c r="B384" s="230"/>
      <c r="C384" s="884" t="s">
        <v>404</v>
      </c>
      <c r="D384" s="884"/>
      <c r="E384" s="884"/>
      <c r="F384" s="884"/>
      <c r="G384" s="884"/>
      <c r="H384" s="884"/>
      <c r="I384" s="884"/>
      <c r="J384" s="884"/>
      <c r="K384" s="884"/>
      <c r="L384" s="884"/>
      <c r="M384" s="6"/>
    </row>
    <row r="385" spans="1:13" ht="31" thickBot="1">
      <c r="A385" s="6"/>
      <c r="B385" s="7"/>
      <c r="C385" s="179" t="s">
        <v>82</v>
      </c>
      <c r="D385" s="132" t="s">
        <v>405</v>
      </c>
      <c r="E385" s="132" t="s">
        <v>406</v>
      </c>
      <c r="F385" s="132" t="s">
        <v>407</v>
      </c>
      <c r="G385" s="133" t="s">
        <v>408</v>
      </c>
      <c r="H385" s="6"/>
      <c r="I385" s="44"/>
      <c r="J385" s="6"/>
      <c r="K385" s="6"/>
      <c r="L385" s="6"/>
      <c r="M385" s="6"/>
    </row>
    <row r="386" spans="1:13">
      <c r="A386" s="6"/>
      <c r="B386" s="7"/>
      <c r="C386" s="231" t="s">
        <v>409</v>
      </c>
      <c r="D386" s="205">
        <v>1.387</v>
      </c>
      <c r="E386" s="205">
        <v>1.2999999999999999E-2</v>
      </c>
      <c r="F386" s="205">
        <v>3.3000000000000002E-2</v>
      </c>
      <c r="G386" s="232" t="s">
        <v>410</v>
      </c>
      <c r="H386" s="233"/>
      <c r="I386" s="233"/>
      <c r="J386" s="233"/>
      <c r="K386" s="6"/>
      <c r="L386" s="6"/>
      <c r="M386" s="6"/>
    </row>
    <row r="387" spans="1:13" ht="16">
      <c r="A387" s="6"/>
      <c r="B387" s="7"/>
      <c r="C387" s="234" t="s">
        <v>411</v>
      </c>
      <c r="D387" s="210">
        <v>0.33500000000000002</v>
      </c>
      <c r="E387" s="210">
        <v>8.9999999999999993E-3</v>
      </c>
      <c r="F387" s="210">
        <v>8.0000000000000002E-3</v>
      </c>
      <c r="G387" s="235" t="s">
        <v>410</v>
      </c>
      <c r="H387" s="233"/>
      <c r="I387" s="233"/>
      <c r="J387" s="233"/>
      <c r="K387" s="6"/>
      <c r="L387" s="6"/>
      <c r="M387" s="6"/>
    </row>
    <row r="388" spans="1:13" ht="17" thickBot="1">
      <c r="A388" s="6"/>
      <c r="B388" s="7"/>
      <c r="C388" s="236" t="s">
        <v>412</v>
      </c>
      <c r="D388" s="215">
        <v>0.46100000000000002</v>
      </c>
      <c r="E388" s="215">
        <v>1.2E-2</v>
      </c>
      <c r="F388" s="215">
        <v>0.01</v>
      </c>
      <c r="G388" s="237" t="s">
        <v>410</v>
      </c>
      <c r="H388" s="233"/>
      <c r="I388" s="233"/>
      <c r="J388" s="233"/>
      <c r="K388" s="6"/>
      <c r="L388" s="6"/>
      <c r="M388" s="6"/>
    </row>
    <row r="389" spans="1:13">
      <c r="A389" s="6"/>
      <c r="B389" s="7"/>
      <c r="C389" s="231" t="s">
        <v>409</v>
      </c>
      <c r="D389" s="205">
        <v>0.20699999999999999</v>
      </c>
      <c r="E389" s="137">
        <v>2E-3</v>
      </c>
      <c r="F389" s="238">
        <v>4.5999999999999999E-3</v>
      </c>
      <c r="G389" s="232" t="s">
        <v>413</v>
      </c>
      <c r="H389" s="233"/>
      <c r="I389" s="239"/>
      <c r="J389" s="239"/>
      <c r="K389" s="6"/>
      <c r="L389" s="6"/>
      <c r="M389" s="6"/>
    </row>
    <row r="390" spans="1:13">
      <c r="A390" s="6"/>
      <c r="B390" s="7"/>
      <c r="C390" s="39" t="s">
        <v>414</v>
      </c>
      <c r="D390" s="210">
        <v>2.1000000000000001E-2</v>
      </c>
      <c r="E390" s="144">
        <v>1.6999999999999999E-3</v>
      </c>
      <c r="F390" s="144">
        <v>5.0000000000000001E-4</v>
      </c>
      <c r="G390" s="240" t="s">
        <v>413</v>
      </c>
      <c r="H390" s="233"/>
      <c r="I390" s="239"/>
      <c r="J390" s="239"/>
      <c r="K390" s="6"/>
      <c r="L390" s="6"/>
      <c r="M390" s="6"/>
    </row>
    <row r="391" spans="1:13" ht="16">
      <c r="A391" s="6"/>
      <c r="B391" s="7"/>
      <c r="C391" s="39" t="s">
        <v>631</v>
      </c>
      <c r="D391" s="210">
        <v>0.04</v>
      </c>
      <c r="E391" s="144">
        <v>1.2200000000000001E-2</v>
      </c>
      <c r="F391" s="144">
        <v>1.6999999999999999E-3</v>
      </c>
      <c r="G391" s="240" t="s">
        <v>413</v>
      </c>
      <c r="H391" s="233"/>
      <c r="I391" s="239"/>
      <c r="J391" s="239"/>
      <c r="K391" s="6"/>
      <c r="L391" s="6"/>
      <c r="M391" s="6"/>
    </row>
    <row r="392" spans="1:13" ht="16" thickBot="1">
      <c r="A392" s="6"/>
      <c r="B392" s="7"/>
      <c r="C392" s="236" t="s">
        <v>341</v>
      </c>
      <c r="D392" s="215">
        <v>1.2649999999999999</v>
      </c>
      <c r="E392" s="241" t="s">
        <v>343</v>
      </c>
      <c r="F392" s="149">
        <v>3.8899999999999997E-2</v>
      </c>
      <c r="G392" s="237" t="s">
        <v>413</v>
      </c>
      <c r="H392" s="233"/>
      <c r="I392" s="239"/>
      <c r="J392" s="239"/>
      <c r="K392" s="6"/>
      <c r="L392" s="6"/>
      <c r="M392" s="6"/>
    </row>
    <row r="393" spans="1:13">
      <c r="A393" s="6"/>
      <c r="B393" s="7"/>
      <c r="C393" s="885" t="s">
        <v>632</v>
      </c>
      <c r="D393" s="885"/>
      <c r="E393" s="885"/>
      <c r="F393" s="885"/>
      <c r="G393" s="885"/>
      <c r="H393" s="885"/>
      <c r="I393" s="885"/>
      <c r="J393" s="885"/>
      <c r="K393" s="885"/>
      <c r="L393" s="885"/>
      <c r="M393" s="6"/>
    </row>
    <row r="394" spans="1:13">
      <c r="A394" s="6"/>
      <c r="B394" s="7"/>
      <c r="C394" s="859" t="s">
        <v>633</v>
      </c>
      <c r="D394" s="859"/>
      <c r="E394" s="859"/>
      <c r="F394" s="859"/>
      <c r="G394" s="859"/>
      <c r="H394" s="859"/>
      <c r="I394" s="859"/>
      <c r="J394" s="859"/>
      <c r="K394" s="859"/>
      <c r="L394" s="859"/>
      <c r="M394" s="6"/>
    </row>
    <row r="395" spans="1:13">
      <c r="A395" s="6"/>
      <c r="B395" s="7"/>
      <c r="C395" s="879"/>
      <c r="D395" s="879"/>
      <c r="E395" s="879"/>
      <c r="F395" s="879"/>
      <c r="G395" s="879"/>
      <c r="H395" s="879"/>
      <c r="I395" s="879"/>
      <c r="J395" s="879"/>
      <c r="K395" s="879"/>
      <c r="L395" s="6"/>
      <c r="M395" s="6"/>
    </row>
    <row r="396" spans="1:13" ht="16">
      <c r="A396" s="8"/>
      <c r="B396" s="125" t="s">
        <v>419</v>
      </c>
      <c r="C396" s="242" t="s">
        <v>420</v>
      </c>
      <c r="D396" s="128"/>
      <c r="E396" s="128"/>
      <c r="F396" s="128"/>
      <c r="G396" s="128"/>
      <c r="H396" s="128"/>
      <c r="I396" s="128"/>
      <c r="J396" s="128"/>
      <c r="K396" s="128"/>
      <c r="L396" s="129"/>
      <c r="M396" s="6"/>
    </row>
    <row r="397" spans="1:13" ht="16" thickBot="1">
      <c r="A397" s="6"/>
      <c r="B397" s="243" t="s">
        <v>634</v>
      </c>
      <c r="C397" s="887" t="s">
        <v>421</v>
      </c>
      <c r="D397" s="887"/>
      <c r="E397" s="887"/>
      <c r="F397" s="887"/>
      <c r="G397" s="887"/>
      <c r="H397" s="887"/>
      <c r="I397" s="887"/>
      <c r="J397" s="887"/>
      <c r="K397" s="887"/>
      <c r="L397" s="6"/>
      <c r="M397" s="6"/>
    </row>
    <row r="398" spans="1:13" ht="16" thickBot="1">
      <c r="A398" s="8"/>
      <c r="B398" s="8"/>
      <c r="C398" s="244"/>
      <c r="D398" s="888" t="s">
        <v>422</v>
      </c>
      <c r="E398" s="889"/>
      <c r="F398" s="889"/>
      <c r="G398" s="889"/>
      <c r="H398" s="889"/>
      <c r="I398" s="890"/>
      <c r="J398" s="8"/>
      <c r="K398" s="8"/>
      <c r="L398" s="8"/>
      <c r="M398" s="8"/>
    </row>
    <row r="399" spans="1:13" ht="71" thickBot="1">
      <c r="A399" s="8"/>
      <c r="B399" s="8"/>
      <c r="C399" s="245" t="s">
        <v>423</v>
      </c>
      <c r="D399" s="246" t="s">
        <v>424</v>
      </c>
      <c r="E399" s="246" t="s">
        <v>425</v>
      </c>
      <c r="F399" s="246" t="s">
        <v>426</v>
      </c>
      <c r="G399" s="246" t="s">
        <v>427</v>
      </c>
      <c r="H399" s="246" t="s">
        <v>428</v>
      </c>
      <c r="I399" s="247" t="s">
        <v>429</v>
      </c>
      <c r="J399" s="8"/>
      <c r="K399" s="248"/>
      <c r="L399" s="248"/>
      <c r="M399" s="8"/>
    </row>
    <row r="400" spans="1:13">
      <c r="A400" s="8"/>
      <c r="B400" s="8"/>
      <c r="C400" s="249" t="s">
        <v>430</v>
      </c>
      <c r="D400" s="250">
        <v>0.06</v>
      </c>
      <c r="E400" s="250">
        <v>0.02</v>
      </c>
      <c r="F400" s="250">
        <v>0.01</v>
      </c>
      <c r="G400" s="251" t="s">
        <v>431</v>
      </c>
      <c r="H400" s="251" t="s">
        <v>431</v>
      </c>
      <c r="I400" s="252" t="s">
        <v>431</v>
      </c>
      <c r="J400" s="248"/>
      <c r="K400" s="248"/>
      <c r="L400" s="248"/>
      <c r="M400" s="248"/>
    </row>
    <row r="401" spans="3:13">
      <c r="C401" s="253" t="s">
        <v>432</v>
      </c>
      <c r="D401" s="254">
        <v>0.04</v>
      </c>
      <c r="E401" s="254">
        <v>0.02</v>
      </c>
      <c r="F401" s="254">
        <v>0.01</v>
      </c>
      <c r="G401" s="255" t="s">
        <v>431</v>
      </c>
      <c r="H401" s="255" t="s">
        <v>431</v>
      </c>
      <c r="I401" s="256" t="s">
        <v>431</v>
      </c>
      <c r="J401" s="248"/>
      <c r="K401" s="248"/>
      <c r="L401" s="248"/>
      <c r="M401" s="248"/>
    </row>
    <row r="402" spans="3:13">
      <c r="C402" s="253" t="s">
        <v>433</v>
      </c>
      <c r="D402" s="254">
        <v>0.32</v>
      </c>
      <c r="E402" s="254">
        <v>0.02</v>
      </c>
      <c r="F402" s="254">
        <v>0.01</v>
      </c>
      <c r="G402" s="255" t="s">
        <v>431</v>
      </c>
      <c r="H402" s="255" t="s">
        <v>431</v>
      </c>
      <c r="I402" s="256" t="s">
        <v>431</v>
      </c>
      <c r="J402" s="248"/>
      <c r="K402" s="248"/>
      <c r="L402" s="248"/>
      <c r="M402" s="248"/>
    </row>
    <row r="403" spans="3:13">
      <c r="C403" s="253" t="s">
        <v>434</v>
      </c>
      <c r="D403" s="254">
        <v>0.18</v>
      </c>
      <c r="E403" s="254">
        <v>0.02</v>
      </c>
      <c r="F403" s="254">
        <v>0.01</v>
      </c>
      <c r="G403" s="255" t="s">
        <v>431</v>
      </c>
      <c r="H403" s="255" t="s">
        <v>431</v>
      </c>
      <c r="I403" s="256" t="s">
        <v>431</v>
      </c>
      <c r="J403" s="248"/>
      <c r="K403" s="248"/>
      <c r="L403" s="248"/>
      <c r="M403" s="248"/>
    </row>
    <row r="404" spans="3:13">
      <c r="C404" s="253" t="s">
        <v>435</v>
      </c>
      <c r="D404" s="254">
        <v>0.05</v>
      </c>
      <c r="E404" s="254">
        <v>0.02</v>
      </c>
      <c r="F404" s="254">
        <v>0.01</v>
      </c>
      <c r="G404" s="255" t="s">
        <v>431</v>
      </c>
      <c r="H404" s="255" t="s">
        <v>431</v>
      </c>
      <c r="I404" s="256" t="s">
        <v>431</v>
      </c>
      <c r="J404" s="248"/>
      <c r="K404" s="248"/>
      <c r="L404" s="248"/>
      <c r="M404" s="248"/>
    </row>
    <row r="405" spans="3:13">
      <c r="C405" s="253" t="s">
        <v>436</v>
      </c>
      <c r="D405" s="254">
        <v>0.21</v>
      </c>
      <c r="E405" s="254">
        <v>0.02</v>
      </c>
      <c r="F405" s="254">
        <v>2.8</v>
      </c>
      <c r="G405" s="255" t="s">
        <v>431</v>
      </c>
      <c r="H405" s="255" t="s">
        <v>431</v>
      </c>
      <c r="I405" s="256" t="s">
        <v>431</v>
      </c>
      <c r="J405" s="248"/>
      <c r="K405" s="248"/>
      <c r="L405" s="248"/>
      <c r="M405" s="248"/>
    </row>
    <row r="406" spans="3:13">
      <c r="C406" s="253" t="s">
        <v>437</v>
      </c>
      <c r="D406" s="254" t="s">
        <v>431</v>
      </c>
      <c r="E406" s="254">
        <v>0.02</v>
      </c>
      <c r="F406" s="254">
        <v>2.8</v>
      </c>
      <c r="G406" s="255" t="s">
        <v>431</v>
      </c>
      <c r="H406" s="255" t="s">
        <v>431</v>
      </c>
      <c r="I406" s="256" t="s">
        <v>431</v>
      </c>
      <c r="J406" s="248"/>
      <c r="K406" s="248"/>
      <c r="L406" s="248"/>
      <c r="M406" s="248"/>
    </row>
    <row r="407" spans="3:13">
      <c r="C407" s="253" t="s">
        <v>438</v>
      </c>
      <c r="D407" s="254">
        <v>0.23</v>
      </c>
      <c r="E407" s="254">
        <v>0.02</v>
      </c>
      <c r="F407" s="254">
        <v>2.0499999999999998</v>
      </c>
      <c r="G407" s="255" t="s">
        <v>431</v>
      </c>
      <c r="H407" s="255" t="s">
        <v>431</v>
      </c>
      <c r="I407" s="256" t="s">
        <v>431</v>
      </c>
      <c r="J407" s="248"/>
      <c r="K407" s="248"/>
      <c r="L407" s="248"/>
      <c r="M407" s="248"/>
    </row>
    <row r="408" spans="3:13">
      <c r="C408" s="253" t="s">
        <v>439</v>
      </c>
      <c r="D408" s="254" t="s">
        <v>431</v>
      </c>
      <c r="E408" s="254">
        <v>0.02</v>
      </c>
      <c r="F408" s="254">
        <v>2.8</v>
      </c>
      <c r="G408" s="255" t="s">
        <v>431</v>
      </c>
      <c r="H408" s="255" t="s">
        <v>431</v>
      </c>
      <c r="I408" s="256" t="s">
        <v>431</v>
      </c>
      <c r="J408" s="248"/>
      <c r="K408" s="248"/>
      <c r="L408" s="248"/>
      <c r="M408" s="248"/>
    </row>
    <row r="409" spans="3:13">
      <c r="C409" s="253" t="s">
        <v>440</v>
      </c>
      <c r="D409" s="254" t="s">
        <v>431</v>
      </c>
      <c r="E409" s="254">
        <v>0.02</v>
      </c>
      <c r="F409" s="254">
        <v>2.8</v>
      </c>
      <c r="G409" s="255" t="s">
        <v>431</v>
      </c>
      <c r="H409" s="255" t="s">
        <v>431</v>
      </c>
      <c r="I409" s="256" t="s">
        <v>431</v>
      </c>
      <c r="J409" s="248"/>
      <c r="K409" s="248"/>
      <c r="L409" s="248"/>
      <c r="M409" s="248"/>
    </row>
    <row r="410" spans="3:13">
      <c r="C410" s="253" t="s">
        <v>441</v>
      </c>
      <c r="D410" s="254" t="s">
        <v>431</v>
      </c>
      <c r="E410" s="254">
        <v>0.02</v>
      </c>
      <c r="F410" s="254">
        <v>3.02</v>
      </c>
      <c r="G410" s="255" t="s">
        <v>431</v>
      </c>
      <c r="H410" s="255" t="s">
        <v>431</v>
      </c>
      <c r="I410" s="256" t="s">
        <v>431</v>
      </c>
      <c r="J410" s="248"/>
      <c r="K410" s="248"/>
      <c r="L410" s="248"/>
      <c r="M410" s="248"/>
    </row>
    <row r="411" spans="3:13">
      <c r="C411" s="253" t="s">
        <v>442</v>
      </c>
      <c r="D411" s="254" t="s">
        <v>431</v>
      </c>
      <c r="E411" s="254">
        <v>0.02</v>
      </c>
      <c r="F411" s="254">
        <v>1.26</v>
      </c>
      <c r="G411" s="255" t="s">
        <v>431</v>
      </c>
      <c r="H411" s="255" t="s">
        <v>431</v>
      </c>
      <c r="I411" s="256" t="s">
        <v>431</v>
      </c>
      <c r="J411" s="248"/>
      <c r="K411" s="248"/>
      <c r="L411" s="248"/>
      <c r="M411" s="248"/>
    </row>
    <row r="412" spans="3:13">
      <c r="C412" s="253" t="s">
        <v>443</v>
      </c>
      <c r="D412" s="254" t="s">
        <v>431</v>
      </c>
      <c r="E412" s="254">
        <v>0.02</v>
      </c>
      <c r="F412" s="254">
        <v>0.01</v>
      </c>
      <c r="G412" s="257">
        <v>0.09</v>
      </c>
      <c r="H412" s="255" t="s">
        <v>431</v>
      </c>
      <c r="I412" s="256" t="s">
        <v>431</v>
      </c>
      <c r="J412" s="248"/>
      <c r="K412" s="248"/>
      <c r="L412" s="248"/>
      <c r="M412" s="248"/>
    </row>
    <row r="413" spans="3:13">
      <c r="C413" s="253" t="s">
        <v>444</v>
      </c>
      <c r="D413" s="254">
        <v>0.11</v>
      </c>
      <c r="E413" s="254">
        <v>1.07</v>
      </c>
      <c r="F413" s="254">
        <v>0.05</v>
      </c>
      <c r="G413" s="257" t="s">
        <v>431</v>
      </c>
      <c r="H413" s="255" t="s">
        <v>431</v>
      </c>
      <c r="I413" s="256" t="s">
        <v>431</v>
      </c>
      <c r="J413" s="248"/>
      <c r="K413" s="248"/>
      <c r="L413" s="248"/>
      <c r="M413" s="248"/>
    </row>
    <row r="414" spans="3:13">
      <c r="C414" s="253" t="s">
        <v>445</v>
      </c>
      <c r="D414" s="254">
        <v>0.02</v>
      </c>
      <c r="E414" s="254">
        <v>0.5</v>
      </c>
      <c r="F414" s="254">
        <v>0.05</v>
      </c>
      <c r="G414" s="257" t="s">
        <v>431</v>
      </c>
      <c r="H414" s="255" t="s">
        <v>431</v>
      </c>
      <c r="I414" s="256" t="s">
        <v>431</v>
      </c>
      <c r="J414" s="248"/>
      <c r="K414" s="248"/>
      <c r="L414" s="248"/>
      <c r="M414" s="248"/>
    </row>
    <row r="415" spans="3:13">
      <c r="C415" s="253" t="s">
        <v>446</v>
      </c>
      <c r="D415" s="254">
        <v>0.02</v>
      </c>
      <c r="E415" s="254">
        <v>0.42</v>
      </c>
      <c r="F415" s="254">
        <v>0.05</v>
      </c>
      <c r="G415" s="257" t="s">
        <v>431</v>
      </c>
      <c r="H415" s="255" t="s">
        <v>431</v>
      </c>
      <c r="I415" s="256" t="s">
        <v>431</v>
      </c>
      <c r="J415" s="248"/>
      <c r="K415" s="248"/>
      <c r="L415" s="248"/>
      <c r="M415" s="248"/>
    </row>
    <row r="416" spans="3:13">
      <c r="C416" s="253" t="s">
        <v>447</v>
      </c>
      <c r="D416" s="254">
        <v>0.02</v>
      </c>
      <c r="E416" s="254">
        <v>1.52</v>
      </c>
      <c r="F416" s="254">
        <v>0.05</v>
      </c>
      <c r="G416" s="257" t="s">
        <v>431</v>
      </c>
      <c r="H416" s="255" t="s">
        <v>431</v>
      </c>
      <c r="I416" s="256" t="s">
        <v>431</v>
      </c>
      <c r="J416" s="248"/>
      <c r="K416" s="248"/>
      <c r="L416" s="248"/>
      <c r="M416" s="248"/>
    </row>
    <row r="417" spans="3:13">
      <c r="C417" s="253" t="s">
        <v>448</v>
      </c>
      <c r="D417" s="254">
        <v>0.04</v>
      </c>
      <c r="E417" s="254">
        <v>0.42</v>
      </c>
      <c r="F417" s="254">
        <v>0.05</v>
      </c>
      <c r="G417" s="257" t="s">
        <v>431</v>
      </c>
      <c r="H417" s="255" t="s">
        <v>431</v>
      </c>
      <c r="I417" s="256" t="s">
        <v>431</v>
      </c>
      <c r="J417" s="248"/>
      <c r="K417" s="248"/>
      <c r="L417" s="248"/>
      <c r="M417" s="248"/>
    </row>
    <row r="418" spans="3:13">
      <c r="C418" s="253" t="s">
        <v>449</v>
      </c>
      <c r="D418" s="254">
        <v>0.04</v>
      </c>
      <c r="E418" s="254">
        <v>1.52</v>
      </c>
      <c r="F418" s="254">
        <v>0.05</v>
      </c>
      <c r="G418" s="257" t="s">
        <v>431</v>
      </c>
      <c r="H418" s="255" t="s">
        <v>431</v>
      </c>
      <c r="I418" s="256" t="s">
        <v>431</v>
      </c>
      <c r="J418" s="248"/>
      <c r="K418" s="248"/>
      <c r="L418" s="248"/>
      <c r="M418" s="248"/>
    </row>
    <row r="419" spans="3:13">
      <c r="C419" s="253" t="s">
        <v>450</v>
      </c>
      <c r="D419" s="254">
        <v>0.09</v>
      </c>
      <c r="E419" s="254">
        <v>0.08</v>
      </c>
      <c r="F419" s="254">
        <v>0.05</v>
      </c>
      <c r="G419" s="257" t="s">
        <v>431</v>
      </c>
      <c r="H419" s="255" t="s">
        <v>431</v>
      </c>
      <c r="I419" s="256" t="s">
        <v>431</v>
      </c>
      <c r="J419" s="248"/>
      <c r="K419" s="248"/>
      <c r="L419" s="248"/>
      <c r="M419" s="248"/>
    </row>
    <row r="420" spans="3:13">
      <c r="C420" s="253" t="s">
        <v>451</v>
      </c>
      <c r="D420" s="254">
        <v>0.15</v>
      </c>
      <c r="E420" s="254">
        <v>0.04</v>
      </c>
      <c r="F420" s="254">
        <v>0.05</v>
      </c>
      <c r="G420" s="257" t="s">
        <v>431</v>
      </c>
      <c r="H420" s="255" t="s">
        <v>431</v>
      </c>
      <c r="I420" s="256" t="s">
        <v>431</v>
      </c>
      <c r="J420" s="248"/>
      <c r="K420" s="248"/>
      <c r="L420" s="248"/>
      <c r="M420" s="248"/>
    </row>
    <row r="421" spans="3:13">
      <c r="C421" s="253" t="s">
        <v>452</v>
      </c>
      <c r="D421" s="254" t="s">
        <v>431</v>
      </c>
      <c r="E421" s="254">
        <v>0.68</v>
      </c>
      <c r="F421" s="254">
        <v>0.05</v>
      </c>
      <c r="G421" s="257">
        <v>7.0000000000000007E-2</v>
      </c>
      <c r="H421" s="257">
        <v>0.14000000000000001</v>
      </c>
      <c r="I421" s="258">
        <v>0.11</v>
      </c>
      <c r="J421" s="248"/>
      <c r="K421" s="248"/>
      <c r="L421" s="248"/>
      <c r="M421" s="248"/>
    </row>
    <row r="422" spans="3:13">
      <c r="C422" s="253" t="s">
        <v>453</v>
      </c>
      <c r="D422" s="254" t="s">
        <v>431</v>
      </c>
      <c r="E422" s="254">
        <v>0.68</v>
      </c>
      <c r="F422" s="254">
        <v>0.05</v>
      </c>
      <c r="G422" s="257" t="s">
        <v>431</v>
      </c>
      <c r="H422" s="257">
        <v>0.14000000000000001</v>
      </c>
      <c r="I422" s="258">
        <v>0.11</v>
      </c>
      <c r="J422" s="248"/>
      <c r="K422" s="248"/>
      <c r="L422" s="248"/>
      <c r="M422" s="248"/>
    </row>
    <row r="423" spans="3:13">
      <c r="C423" s="253" t="s">
        <v>454</v>
      </c>
      <c r="D423" s="254" t="s">
        <v>431</v>
      </c>
      <c r="E423" s="254">
        <v>0.68</v>
      </c>
      <c r="F423" s="254">
        <v>0.05</v>
      </c>
      <c r="G423" s="257">
        <v>7.0000000000000007E-2</v>
      </c>
      <c r="H423" s="257">
        <v>0.14000000000000001</v>
      </c>
      <c r="I423" s="258">
        <v>0.11</v>
      </c>
      <c r="J423" s="248"/>
      <c r="K423" s="248"/>
      <c r="L423" s="248"/>
      <c r="M423" s="248"/>
    </row>
    <row r="424" spans="3:13">
      <c r="C424" s="253" t="s">
        <v>455</v>
      </c>
      <c r="D424" s="254" t="s">
        <v>431</v>
      </c>
      <c r="E424" s="254">
        <v>0.68</v>
      </c>
      <c r="F424" s="254">
        <v>0.05</v>
      </c>
      <c r="G424" s="257">
        <v>7.0000000000000007E-2</v>
      </c>
      <c r="H424" s="257">
        <v>0.14000000000000001</v>
      </c>
      <c r="I424" s="258">
        <v>0.11</v>
      </c>
      <c r="J424" s="248"/>
      <c r="K424" s="248"/>
      <c r="L424" s="248"/>
      <c r="M424" s="248"/>
    </row>
    <row r="425" spans="3:13">
      <c r="C425" s="253" t="s">
        <v>456</v>
      </c>
      <c r="D425" s="254" t="s">
        <v>431</v>
      </c>
      <c r="E425" s="254">
        <v>0.68</v>
      </c>
      <c r="F425" s="254">
        <v>0.05</v>
      </c>
      <c r="G425" s="257">
        <v>7.0000000000000007E-2</v>
      </c>
      <c r="H425" s="257">
        <v>0.14000000000000001</v>
      </c>
      <c r="I425" s="258">
        <v>0.11</v>
      </c>
      <c r="J425" s="248"/>
      <c r="K425" s="248"/>
      <c r="L425" s="248"/>
      <c r="M425" s="248"/>
    </row>
    <row r="426" spans="3:13">
      <c r="C426" s="253" t="s">
        <v>457</v>
      </c>
      <c r="D426" s="254" t="s">
        <v>431</v>
      </c>
      <c r="E426" s="254">
        <v>0.68</v>
      </c>
      <c r="F426" s="254">
        <v>0.05</v>
      </c>
      <c r="G426" s="257">
        <v>7.0000000000000007E-2</v>
      </c>
      <c r="H426" s="257">
        <v>0.14000000000000001</v>
      </c>
      <c r="I426" s="258">
        <v>0.11</v>
      </c>
      <c r="J426" s="248"/>
      <c r="K426" s="248"/>
      <c r="L426" s="248"/>
      <c r="M426" s="248"/>
    </row>
    <row r="427" spans="3:13">
      <c r="C427" s="253" t="s">
        <v>458</v>
      </c>
      <c r="D427" s="254" t="s">
        <v>431</v>
      </c>
      <c r="E427" s="254">
        <v>0.68</v>
      </c>
      <c r="F427" s="254">
        <v>0.05</v>
      </c>
      <c r="G427" s="257">
        <v>7.0000000000000007E-2</v>
      </c>
      <c r="H427" s="257">
        <v>0.14000000000000001</v>
      </c>
      <c r="I427" s="258">
        <v>0.11</v>
      </c>
      <c r="J427" s="248"/>
      <c r="K427" s="248"/>
      <c r="L427" s="248"/>
      <c r="M427" s="248"/>
    </row>
    <row r="428" spans="3:13">
      <c r="C428" s="253" t="s">
        <v>459</v>
      </c>
      <c r="D428" s="254" t="s">
        <v>431</v>
      </c>
      <c r="E428" s="254">
        <v>0.68</v>
      </c>
      <c r="F428" s="254">
        <v>0.05</v>
      </c>
      <c r="G428" s="257">
        <v>7.0000000000000007E-2</v>
      </c>
      <c r="H428" s="257">
        <v>0.14000000000000001</v>
      </c>
      <c r="I428" s="258">
        <v>0.11</v>
      </c>
      <c r="J428" s="248"/>
      <c r="K428" s="248"/>
      <c r="L428" s="248"/>
      <c r="M428" s="248"/>
    </row>
    <row r="429" spans="3:13">
      <c r="C429" s="253" t="s">
        <v>460</v>
      </c>
      <c r="D429" s="254" t="s">
        <v>431</v>
      </c>
      <c r="E429" s="254">
        <v>0.38</v>
      </c>
      <c r="F429" s="254">
        <v>0.05</v>
      </c>
      <c r="G429" s="257">
        <v>0.09</v>
      </c>
      <c r="H429" s="257">
        <v>0.11</v>
      </c>
      <c r="I429" s="258" t="s">
        <v>431</v>
      </c>
      <c r="J429" s="248"/>
      <c r="K429" s="248"/>
      <c r="L429" s="248"/>
      <c r="M429" s="248"/>
    </row>
    <row r="430" spans="3:13">
      <c r="C430" s="253" t="s">
        <v>461</v>
      </c>
      <c r="D430" s="254" t="s">
        <v>431</v>
      </c>
      <c r="E430" s="254">
        <v>0.28999999999999998</v>
      </c>
      <c r="F430" s="254">
        <v>0.05</v>
      </c>
      <c r="G430" s="257">
        <v>0.09</v>
      </c>
      <c r="H430" s="257">
        <v>0.09</v>
      </c>
      <c r="I430" s="258" t="s">
        <v>431</v>
      </c>
      <c r="J430" s="248"/>
      <c r="K430" s="248"/>
      <c r="L430" s="248"/>
      <c r="M430" s="248"/>
    </row>
    <row r="431" spans="3:13">
      <c r="C431" s="253" t="s">
        <v>462</v>
      </c>
      <c r="D431" s="254" t="s">
        <v>431</v>
      </c>
      <c r="E431" s="254">
        <v>0.3</v>
      </c>
      <c r="F431" s="254">
        <v>0.05</v>
      </c>
      <c r="G431" s="257">
        <v>0.09</v>
      </c>
      <c r="H431" s="257">
        <v>0.13</v>
      </c>
      <c r="I431" s="258" t="s">
        <v>431</v>
      </c>
      <c r="J431" s="248"/>
      <c r="K431" s="248"/>
      <c r="L431" s="248"/>
      <c r="M431" s="248"/>
    </row>
    <row r="432" spans="3:13">
      <c r="C432" s="253" t="s">
        <v>463</v>
      </c>
      <c r="D432" s="254" t="s">
        <v>431</v>
      </c>
      <c r="E432" s="254">
        <v>0.62</v>
      </c>
      <c r="F432" s="254">
        <v>0.05</v>
      </c>
      <c r="G432" s="257">
        <v>0.09</v>
      </c>
      <c r="H432" s="257">
        <v>0.16</v>
      </c>
      <c r="I432" s="258" t="s">
        <v>431</v>
      </c>
      <c r="J432" s="248"/>
      <c r="K432" s="248"/>
      <c r="L432" s="248"/>
      <c r="M432" s="248"/>
    </row>
    <row r="433" spans="3:13">
      <c r="C433" s="253" t="s">
        <v>464</v>
      </c>
      <c r="D433" s="254">
        <v>7.0000000000000007E-2</v>
      </c>
      <c r="E433" s="254">
        <v>0.95</v>
      </c>
      <c r="F433" s="254">
        <v>0.05</v>
      </c>
      <c r="G433" s="257" t="s">
        <v>431</v>
      </c>
      <c r="H433" s="257" t="s">
        <v>431</v>
      </c>
      <c r="I433" s="258" t="s">
        <v>431</v>
      </c>
      <c r="J433" s="248"/>
      <c r="K433" s="248"/>
      <c r="L433" s="248"/>
      <c r="M433" s="248"/>
    </row>
    <row r="434" spans="3:13">
      <c r="C434" s="253" t="s">
        <v>465</v>
      </c>
      <c r="D434" s="254">
        <v>7.0000000000000007E-2</v>
      </c>
      <c r="E434" s="254">
        <v>0.92</v>
      </c>
      <c r="F434" s="254">
        <v>0.05</v>
      </c>
      <c r="G434" s="257" t="s">
        <v>431</v>
      </c>
      <c r="H434" s="257" t="s">
        <v>431</v>
      </c>
      <c r="I434" s="258" t="s">
        <v>431</v>
      </c>
      <c r="J434" s="248"/>
      <c r="K434" s="248"/>
      <c r="L434" s="248"/>
      <c r="M434" s="248"/>
    </row>
    <row r="435" spans="3:13">
      <c r="C435" s="253" t="s">
        <v>466</v>
      </c>
      <c r="D435" s="254">
        <v>0.03</v>
      </c>
      <c r="E435" s="254">
        <v>0.9</v>
      </c>
      <c r="F435" s="254">
        <v>0.05</v>
      </c>
      <c r="G435" s="257" t="s">
        <v>431</v>
      </c>
      <c r="H435" s="257" t="s">
        <v>431</v>
      </c>
      <c r="I435" s="258" t="s">
        <v>431</v>
      </c>
      <c r="J435" s="248"/>
      <c r="K435" s="248"/>
      <c r="L435" s="248"/>
      <c r="M435" s="248"/>
    </row>
    <row r="436" spans="3:13">
      <c r="C436" s="253" t="s">
        <v>467</v>
      </c>
      <c r="D436" s="254">
        <v>0.23</v>
      </c>
      <c r="E436" s="254">
        <v>0.02</v>
      </c>
      <c r="F436" s="254">
        <v>0.01</v>
      </c>
      <c r="G436" s="257" t="s">
        <v>431</v>
      </c>
      <c r="H436" s="257" t="s">
        <v>431</v>
      </c>
      <c r="I436" s="258" t="s">
        <v>431</v>
      </c>
      <c r="J436" s="248"/>
      <c r="K436" s="248"/>
      <c r="L436" s="248"/>
      <c r="M436" s="248"/>
    </row>
    <row r="437" spans="3:13">
      <c r="C437" s="253" t="s">
        <v>468</v>
      </c>
      <c r="D437" s="254">
        <v>0.22</v>
      </c>
      <c r="E437" s="254">
        <v>0.02</v>
      </c>
      <c r="F437" s="254">
        <v>2.34</v>
      </c>
      <c r="G437" s="257" t="s">
        <v>431</v>
      </c>
      <c r="H437" s="257" t="s">
        <v>431</v>
      </c>
      <c r="I437" s="258" t="s">
        <v>431</v>
      </c>
      <c r="J437" s="248"/>
      <c r="K437" s="248"/>
      <c r="L437" s="248"/>
      <c r="M437" s="248"/>
    </row>
    <row r="438" spans="3:13">
      <c r="C438" s="253" t="s">
        <v>469</v>
      </c>
      <c r="D438" s="254">
        <v>0.09</v>
      </c>
      <c r="E438" s="254">
        <v>0.81</v>
      </c>
      <c r="F438" s="254">
        <v>0.11</v>
      </c>
      <c r="G438" s="257" t="s">
        <v>431</v>
      </c>
      <c r="H438" s="257" t="s">
        <v>431</v>
      </c>
      <c r="I438" s="258" t="s">
        <v>431</v>
      </c>
      <c r="J438" s="248"/>
      <c r="K438" s="248"/>
      <c r="L438" s="248"/>
      <c r="M438" s="248"/>
    </row>
    <row r="439" spans="3:13">
      <c r="C439" s="253" t="s">
        <v>470</v>
      </c>
      <c r="D439" s="254" t="s">
        <v>431</v>
      </c>
      <c r="E439" s="254">
        <v>0.68</v>
      </c>
      <c r="F439" s="254">
        <v>0.05</v>
      </c>
      <c r="G439" s="257">
        <v>7.0000000000000007E-2</v>
      </c>
      <c r="H439" s="257" t="s">
        <v>431</v>
      </c>
      <c r="I439" s="258" t="s">
        <v>431</v>
      </c>
      <c r="J439" s="248"/>
      <c r="K439" s="248"/>
      <c r="L439" s="248"/>
      <c r="M439" s="248"/>
    </row>
    <row r="440" spans="3:13">
      <c r="C440" s="253" t="s">
        <v>471</v>
      </c>
      <c r="D440" s="254" t="s">
        <v>431</v>
      </c>
      <c r="E440" s="254">
        <v>0.55000000000000004</v>
      </c>
      <c r="F440" s="254">
        <v>0.05</v>
      </c>
      <c r="G440" s="257">
        <v>0.09</v>
      </c>
      <c r="H440" s="257" t="s">
        <v>431</v>
      </c>
      <c r="I440" s="258" t="s">
        <v>431</v>
      </c>
      <c r="J440" s="248"/>
      <c r="K440" s="248"/>
      <c r="L440" s="248"/>
      <c r="M440" s="248"/>
    </row>
    <row r="441" spans="3:13">
      <c r="C441" s="253" t="s">
        <v>635</v>
      </c>
      <c r="D441" s="254" t="s">
        <v>431</v>
      </c>
      <c r="E441" s="254">
        <v>0.63</v>
      </c>
      <c r="F441" s="254">
        <v>0.43</v>
      </c>
      <c r="G441" s="257" t="s">
        <v>431</v>
      </c>
      <c r="H441" s="257" t="s">
        <v>431</v>
      </c>
      <c r="I441" s="258" t="s">
        <v>431</v>
      </c>
      <c r="J441" s="248"/>
      <c r="K441" s="248"/>
      <c r="L441" s="248"/>
      <c r="M441" s="248"/>
    </row>
    <row r="442" spans="3:13">
      <c r="C442" s="253" t="s">
        <v>473</v>
      </c>
      <c r="D442" s="254" t="s">
        <v>431</v>
      </c>
      <c r="E442" s="254">
        <v>0.02</v>
      </c>
      <c r="F442" s="254">
        <v>1.68</v>
      </c>
      <c r="G442" s="255" t="s">
        <v>431</v>
      </c>
      <c r="H442" s="255" t="s">
        <v>431</v>
      </c>
      <c r="I442" s="256" t="s">
        <v>431</v>
      </c>
      <c r="J442" s="248"/>
      <c r="K442" s="248"/>
      <c r="L442" s="248"/>
      <c r="M442" s="248"/>
    </row>
    <row r="443" spans="3:13">
      <c r="C443" s="253" t="s">
        <v>474</v>
      </c>
      <c r="D443" s="254" t="s">
        <v>431</v>
      </c>
      <c r="E443" s="254">
        <v>0.02</v>
      </c>
      <c r="F443" s="254">
        <v>0.4</v>
      </c>
      <c r="G443" s="255" t="s">
        <v>431</v>
      </c>
      <c r="H443" s="255" t="s">
        <v>431</v>
      </c>
      <c r="I443" s="256" t="s">
        <v>431</v>
      </c>
      <c r="J443" s="248"/>
      <c r="K443" s="248"/>
      <c r="L443" s="248"/>
      <c r="M443" s="248"/>
    </row>
    <row r="444" spans="3:13">
      <c r="C444" s="253" t="s">
        <v>475</v>
      </c>
      <c r="D444" s="254" t="s">
        <v>431</v>
      </c>
      <c r="E444" s="254">
        <v>0.02</v>
      </c>
      <c r="F444" s="254">
        <v>0.89</v>
      </c>
      <c r="G444" s="255" t="s">
        <v>431</v>
      </c>
      <c r="H444" s="255" t="s">
        <v>431</v>
      </c>
      <c r="I444" s="256" t="s">
        <v>431</v>
      </c>
      <c r="J444" s="248"/>
      <c r="K444" s="248"/>
      <c r="L444" s="248"/>
      <c r="M444" s="248"/>
    </row>
    <row r="445" spans="3:13">
      <c r="C445" s="253" t="s">
        <v>476</v>
      </c>
      <c r="D445" s="254" t="s">
        <v>431</v>
      </c>
      <c r="E445" s="254">
        <v>0.02</v>
      </c>
      <c r="F445" s="254">
        <v>0.74</v>
      </c>
      <c r="G445" s="255" t="s">
        <v>431</v>
      </c>
      <c r="H445" s="255" t="s">
        <v>431</v>
      </c>
      <c r="I445" s="256" t="s">
        <v>431</v>
      </c>
      <c r="J445" s="248"/>
      <c r="K445" s="248"/>
      <c r="L445" s="248"/>
      <c r="M445" s="248"/>
    </row>
    <row r="446" spans="3:13">
      <c r="C446" s="253" t="s">
        <v>477</v>
      </c>
      <c r="D446" s="254" t="s">
        <v>431</v>
      </c>
      <c r="E446" s="254">
        <v>0.02</v>
      </c>
      <c r="F446" s="254">
        <v>0.64</v>
      </c>
      <c r="G446" s="255" t="s">
        <v>431</v>
      </c>
      <c r="H446" s="255" t="s">
        <v>431</v>
      </c>
      <c r="I446" s="256" t="s">
        <v>431</v>
      </c>
      <c r="J446" s="248"/>
      <c r="K446" s="248"/>
      <c r="L446" s="248"/>
      <c r="M446" s="248"/>
    </row>
    <row r="447" spans="3:13">
      <c r="C447" s="253" t="s">
        <v>478</v>
      </c>
      <c r="D447" s="254" t="s">
        <v>431</v>
      </c>
      <c r="E447" s="254">
        <v>0.02</v>
      </c>
      <c r="F447" s="254">
        <v>2.23</v>
      </c>
      <c r="G447" s="255" t="s">
        <v>431</v>
      </c>
      <c r="H447" s="255" t="s">
        <v>431</v>
      </c>
      <c r="I447" s="256" t="s">
        <v>431</v>
      </c>
      <c r="J447" s="248"/>
      <c r="K447" s="248"/>
      <c r="L447" s="248"/>
      <c r="M447" s="248"/>
    </row>
    <row r="448" spans="3:13">
      <c r="C448" s="253" t="s">
        <v>479</v>
      </c>
      <c r="D448" s="254" t="s">
        <v>431</v>
      </c>
      <c r="E448" s="254">
        <v>0.02</v>
      </c>
      <c r="F448" s="254">
        <v>1.92</v>
      </c>
      <c r="G448" s="255" t="s">
        <v>431</v>
      </c>
      <c r="H448" s="255" t="s">
        <v>431</v>
      </c>
      <c r="I448" s="256" t="s">
        <v>431</v>
      </c>
      <c r="J448" s="248"/>
      <c r="K448" s="248"/>
      <c r="L448" s="248"/>
      <c r="M448" s="248"/>
    </row>
    <row r="449" spans="1:13">
      <c r="A449" s="8"/>
      <c r="B449" s="8"/>
      <c r="C449" s="253" t="s">
        <v>480</v>
      </c>
      <c r="D449" s="254" t="s">
        <v>431</v>
      </c>
      <c r="E449" s="254">
        <v>0.02</v>
      </c>
      <c r="F449" s="254">
        <v>0.87</v>
      </c>
      <c r="G449" s="255" t="s">
        <v>431</v>
      </c>
      <c r="H449" s="255" t="s">
        <v>431</v>
      </c>
      <c r="I449" s="256" t="s">
        <v>431</v>
      </c>
      <c r="J449" s="248"/>
      <c r="K449" s="248"/>
      <c r="L449" s="248"/>
      <c r="M449" s="248"/>
    </row>
    <row r="450" spans="1:13">
      <c r="A450" s="8"/>
      <c r="B450" s="8"/>
      <c r="C450" s="253" t="s">
        <v>481</v>
      </c>
      <c r="D450" s="254" t="s">
        <v>431</v>
      </c>
      <c r="E450" s="254">
        <v>0.02</v>
      </c>
      <c r="F450" s="254" t="s">
        <v>431</v>
      </c>
      <c r="G450" s="255" t="s">
        <v>431</v>
      </c>
      <c r="H450" s="255" t="s">
        <v>431</v>
      </c>
      <c r="I450" s="256" t="s">
        <v>431</v>
      </c>
      <c r="J450" s="248"/>
      <c r="K450" s="248"/>
      <c r="L450" s="248"/>
      <c r="M450" s="248"/>
    </row>
    <row r="451" spans="1:13">
      <c r="A451" s="8"/>
      <c r="B451" s="8"/>
      <c r="C451" s="253" t="s">
        <v>482</v>
      </c>
      <c r="D451" s="254">
        <v>0.01</v>
      </c>
      <c r="E451" s="254">
        <v>0.02</v>
      </c>
      <c r="F451" s="254" t="s">
        <v>431</v>
      </c>
      <c r="G451" s="255" t="s">
        <v>431</v>
      </c>
      <c r="H451" s="255" t="s">
        <v>431</v>
      </c>
      <c r="I451" s="256" t="s">
        <v>431</v>
      </c>
      <c r="J451" s="248"/>
      <c r="K451" s="248"/>
      <c r="L451" s="248"/>
      <c r="M451" s="248"/>
    </row>
    <row r="452" spans="1:13">
      <c r="A452" s="8"/>
      <c r="B452" s="8"/>
      <c r="C452" s="253" t="s">
        <v>483</v>
      </c>
      <c r="D452" s="254">
        <v>0.01</v>
      </c>
      <c r="E452" s="254">
        <v>0.02</v>
      </c>
      <c r="F452" s="254" t="s">
        <v>431</v>
      </c>
      <c r="G452" s="255" t="s">
        <v>431</v>
      </c>
      <c r="H452" s="255" t="s">
        <v>431</v>
      </c>
      <c r="I452" s="256" t="s">
        <v>431</v>
      </c>
      <c r="J452" s="248"/>
      <c r="K452" s="248"/>
      <c r="L452" s="248"/>
      <c r="M452" s="248"/>
    </row>
    <row r="453" spans="1:13">
      <c r="A453" s="8"/>
      <c r="B453" s="8"/>
      <c r="C453" s="253" t="s">
        <v>204</v>
      </c>
      <c r="D453" s="254">
        <v>0.1</v>
      </c>
      <c r="E453" s="254">
        <v>0.02</v>
      </c>
      <c r="F453" s="254">
        <v>2.21</v>
      </c>
      <c r="G453" s="255" t="s">
        <v>431</v>
      </c>
      <c r="H453" s="255" t="s">
        <v>431</v>
      </c>
      <c r="I453" s="256" t="s">
        <v>431</v>
      </c>
      <c r="J453" s="248"/>
      <c r="K453" s="248"/>
      <c r="L453" s="248"/>
      <c r="M453" s="248"/>
    </row>
    <row r="454" spans="1:13">
      <c r="A454" s="8"/>
      <c r="B454" s="8"/>
      <c r="C454" s="253" t="s">
        <v>484</v>
      </c>
      <c r="D454" s="259">
        <v>4.0000000000000001E-3</v>
      </c>
      <c r="E454" s="254">
        <v>0.02</v>
      </c>
      <c r="F454" s="254" t="s">
        <v>431</v>
      </c>
      <c r="G454" s="255" t="s">
        <v>431</v>
      </c>
      <c r="H454" s="255" t="s">
        <v>431</v>
      </c>
      <c r="I454" s="256" t="s">
        <v>431</v>
      </c>
      <c r="J454" s="248"/>
      <c r="K454" s="248"/>
      <c r="L454" s="248"/>
      <c r="M454" s="248"/>
    </row>
    <row r="455" spans="1:13">
      <c r="A455" s="8"/>
      <c r="B455" s="8"/>
      <c r="C455" s="253" t="s">
        <v>485</v>
      </c>
      <c r="D455" s="254">
        <v>0.03</v>
      </c>
      <c r="E455" s="254">
        <v>0.02</v>
      </c>
      <c r="F455" s="254">
        <v>0.7</v>
      </c>
      <c r="G455" s="255" t="s">
        <v>431</v>
      </c>
      <c r="H455" s="255" t="s">
        <v>431</v>
      </c>
      <c r="I455" s="256" t="s">
        <v>431</v>
      </c>
      <c r="J455" s="248"/>
      <c r="K455" s="248"/>
      <c r="L455" s="248"/>
      <c r="M455" s="248"/>
    </row>
    <row r="456" spans="1:13">
      <c r="A456" s="8"/>
      <c r="B456" s="8"/>
      <c r="C456" s="253" t="s">
        <v>486</v>
      </c>
      <c r="D456" s="254" t="s">
        <v>431</v>
      </c>
      <c r="E456" s="254">
        <v>0.02</v>
      </c>
      <c r="F456" s="254" t="s">
        <v>431</v>
      </c>
      <c r="G456" s="255" t="s">
        <v>431</v>
      </c>
      <c r="H456" s="255" t="s">
        <v>431</v>
      </c>
      <c r="I456" s="256" t="s">
        <v>431</v>
      </c>
      <c r="J456" s="248"/>
      <c r="K456" s="248"/>
      <c r="L456" s="248"/>
      <c r="M456" s="248"/>
    </row>
    <row r="457" spans="1:13">
      <c r="A457" s="8"/>
      <c r="B457" s="8"/>
      <c r="C457" s="253" t="s">
        <v>487</v>
      </c>
      <c r="D457" s="254">
        <v>0.05</v>
      </c>
      <c r="E457" s="254">
        <v>0.02</v>
      </c>
      <c r="F457" s="254" t="s">
        <v>431</v>
      </c>
      <c r="G457" s="255" t="s">
        <v>431</v>
      </c>
      <c r="H457" s="255" t="s">
        <v>431</v>
      </c>
      <c r="I457" s="256" t="s">
        <v>431</v>
      </c>
      <c r="J457" s="248"/>
      <c r="K457" s="248"/>
      <c r="L457" s="248"/>
      <c r="M457" s="248"/>
    </row>
    <row r="458" spans="1:13">
      <c r="A458" s="8"/>
      <c r="B458" s="8"/>
      <c r="C458" s="253" t="s">
        <v>488</v>
      </c>
      <c r="D458" s="254" t="s">
        <v>431</v>
      </c>
      <c r="E458" s="254">
        <v>0.02</v>
      </c>
      <c r="F458" s="254">
        <v>0.28999999999999998</v>
      </c>
      <c r="G458" s="255" t="s">
        <v>431</v>
      </c>
      <c r="H458" s="255" t="s">
        <v>431</v>
      </c>
      <c r="I458" s="256" t="s">
        <v>431</v>
      </c>
      <c r="J458" s="248"/>
      <c r="K458" s="248"/>
      <c r="L458" s="248"/>
      <c r="M458" s="248"/>
    </row>
    <row r="459" spans="1:13" ht="16" thickBot="1">
      <c r="A459" s="8"/>
      <c r="B459" s="8"/>
      <c r="C459" s="260" t="s">
        <v>489</v>
      </c>
      <c r="D459" s="261" t="s">
        <v>431</v>
      </c>
      <c r="E459" s="261">
        <v>0.18</v>
      </c>
      <c r="F459" s="261">
        <v>0.08</v>
      </c>
      <c r="G459" s="262" t="s">
        <v>431</v>
      </c>
      <c r="H459" s="262" t="s">
        <v>431</v>
      </c>
      <c r="I459" s="263" t="s">
        <v>431</v>
      </c>
      <c r="J459" s="248"/>
      <c r="K459" s="248"/>
      <c r="L459" s="248"/>
      <c r="M459" s="248"/>
    </row>
    <row r="460" spans="1:13">
      <c r="A460" s="6"/>
      <c r="B460" s="7"/>
      <c r="C460" s="891" t="s">
        <v>636</v>
      </c>
      <c r="D460" s="891"/>
      <c r="E460" s="891"/>
      <c r="F460" s="891"/>
      <c r="G460" s="891"/>
      <c r="H460" s="891"/>
      <c r="I460" s="891"/>
      <c r="J460" s="891"/>
      <c r="K460" s="891"/>
      <c r="L460" s="891"/>
      <c r="M460" s="6"/>
    </row>
    <row r="461" spans="1:13">
      <c r="A461" s="6"/>
      <c r="B461" s="7"/>
      <c r="C461" s="879" t="s">
        <v>491</v>
      </c>
      <c r="D461" s="879"/>
      <c r="E461" s="879"/>
      <c r="F461" s="879"/>
      <c r="G461" s="879"/>
      <c r="H461" s="879"/>
      <c r="I461" s="879"/>
      <c r="J461" s="879"/>
      <c r="K461" s="879"/>
      <c r="L461" s="879"/>
      <c r="M461" s="6"/>
    </row>
    <row r="462" spans="1:13">
      <c r="A462" s="6"/>
      <c r="B462" s="7"/>
      <c r="C462" s="6"/>
      <c r="D462" s="6"/>
      <c r="E462" s="6"/>
      <c r="F462" s="6"/>
      <c r="G462" s="6"/>
      <c r="H462" s="6"/>
      <c r="I462" s="6"/>
      <c r="J462" s="6"/>
      <c r="K462" s="6"/>
      <c r="L462" s="6"/>
      <c r="M462" s="6"/>
    </row>
    <row r="463" spans="1:13" ht="16">
      <c r="A463" s="6"/>
      <c r="B463" s="125" t="s">
        <v>492</v>
      </c>
      <c r="C463" s="892" t="s">
        <v>493</v>
      </c>
      <c r="D463" s="893"/>
      <c r="E463" s="893"/>
      <c r="F463" s="893"/>
      <c r="G463" s="893"/>
      <c r="H463" s="128"/>
      <c r="I463" s="128"/>
      <c r="J463" s="128"/>
      <c r="K463" s="128"/>
      <c r="L463" s="129"/>
      <c r="M463" s="6"/>
    </row>
    <row r="464" spans="1:13" ht="17" thickBot="1">
      <c r="A464" s="21"/>
      <c r="B464" s="265"/>
      <c r="C464" s="894" t="s">
        <v>404</v>
      </c>
      <c r="D464" s="894"/>
      <c r="E464" s="894"/>
      <c r="F464" s="894"/>
      <c r="G464" s="894"/>
      <c r="H464" s="894"/>
      <c r="I464" s="894"/>
      <c r="J464" s="894"/>
      <c r="K464" s="894"/>
      <c r="L464" s="21"/>
      <c r="M464" s="21"/>
    </row>
    <row r="465" spans="1:13" ht="31" thickBot="1">
      <c r="A465" s="6"/>
      <c r="B465" s="7"/>
      <c r="C465" s="179" t="s">
        <v>82</v>
      </c>
      <c r="D465" s="132" t="s">
        <v>405</v>
      </c>
      <c r="E465" s="132" t="s">
        <v>406</v>
      </c>
      <c r="F465" s="132" t="s">
        <v>407</v>
      </c>
      <c r="G465" s="133" t="s">
        <v>408</v>
      </c>
      <c r="H465" s="6"/>
      <c r="I465" s="44"/>
      <c r="J465" s="6"/>
      <c r="K465" s="6"/>
      <c r="L465" s="6"/>
      <c r="M465" s="6"/>
    </row>
    <row r="466" spans="1:13" ht="16">
      <c r="A466" s="6"/>
      <c r="B466" s="7"/>
      <c r="C466" s="266" t="s">
        <v>411</v>
      </c>
      <c r="D466" s="205">
        <v>0.33500000000000002</v>
      </c>
      <c r="E466" s="205">
        <v>8.9999999999999993E-3</v>
      </c>
      <c r="F466" s="205">
        <v>8.0000000000000002E-3</v>
      </c>
      <c r="G466" s="267" t="s">
        <v>410</v>
      </c>
      <c r="H466" s="6"/>
      <c r="I466" s="44"/>
      <c r="J466" s="6"/>
      <c r="K466" s="6"/>
      <c r="L466" s="6"/>
      <c r="M466" s="6"/>
    </row>
    <row r="467" spans="1:13" ht="16">
      <c r="A467" s="6"/>
      <c r="B467" s="7"/>
      <c r="C467" s="45" t="s">
        <v>412</v>
      </c>
      <c r="D467" s="210">
        <v>0.46100000000000002</v>
      </c>
      <c r="E467" s="210">
        <v>1.2E-2</v>
      </c>
      <c r="F467" s="210">
        <v>0.01</v>
      </c>
      <c r="G467" s="268" t="s">
        <v>410</v>
      </c>
      <c r="H467" s="6"/>
      <c r="I467" s="44"/>
      <c r="J467" s="6"/>
      <c r="K467" s="6"/>
      <c r="L467" s="6"/>
      <c r="M467" s="6"/>
    </row>
    <row r="468" spans="1:13" ht="16" thickBot="1">
      <c r="A468" s="6"/>
      <c r="B468" s="7"/>
      <c r="C468" s="91" t="s">
        <v>88</v>
      </c>
      <c r="D468" s="269">
        <v>0.184</v>
      </c>
      <c r="E468" s="269">
        <v>7.0000000000000007E-2</v>
      </c>
      <c r="F468" s="269">
        <v>7.0000000000000001E-3</v>
      </c>
      <c r="G468" s="270" t="s">
        <v>410</v>
      </c>
      <c r="H468" s="6"/>
      <c r="I468" s="44"/>
      <c r="J468" s="6"/>
      <c r="K468" s="6"/>
      <c r="L468" s="6"/>
      <c r="M468" s="6"/>
    </row>
    <row r="469" spans="1:13" ht="16">
      <c r="A469" s="6"/>
      <c r="B469" s="7"/>
      <c r="C469" s="271" t="s">
        <v>637</v>
      </c>
      <c r="D469" s="272">
        <v>5.8000000000000003E-2</v>
      </c>
      <c r="E469" s="273">
        <v>5.4999999999999997E-3</v>
      </c>
      <c r="F469" s="273">
        <v>6.9999999999999999E-4</v>
      </c>
      <c r="G469" s="274" t="s">
        <v>495</v>
      </c>
      <c r="H469" s="6"/>
      <c r="I469" s="44"/>
      <c r="J469" s="6"/>
      <c r="K469" s="275"/>
      <c r="L469" s="6"/>
      <c r="M469" s="6"/>
    </row>
    <row r="470" spans="1:13" ht="16">
      <c r="A470" s="6"/>
      <c r="B470" s="7"/>
      <c r="C470" s="276" t="s">
        <v>638</v>
      </c>
      <c r="D470" s="210">
        <v>0.15</v>
      </c>
      <c r="E470" s="144">
        <v>1.17E-2</v>
      </c>
      <c r="F470" s="144">
        <v>3.8E-3</v>
      </c>
      <c r="G470" s="274" t="s">
        <v>495</v>
      </c>
      <c r="H470" s="6"/>
      <c r="I470" s="44"/>
      <c r="J470" s="6"/>
      <c r="K470" s="275"/>
      <c r="L470" s="6"/>
      <c r="M470" s="6"/>
    </row>
    <row r="471" spans="1:13" ht="16">
      <c r="A471" s="6"/>
      <c r="B471" s="7"/>
      <c r="C471" s="276" t="s">
        <v>639</v>
      </c>
      <c r="D471" s="210">
        <v>0.113</v>
      </c>
      <c r="E471" s="144">
        <v>9.1999999999999998E-3</v>
      </c>
      <c r="F471" s="144">
        <v>2.5999999999999999E-3</v>
      </c>
      <c r="G471" s="274" t="s">
        <v>495</v>
      </c>
      <c r="H471" s="6"/>
      <c r="I471" s="44"/>
      <c r="J471" s="6"/>
      <c r="K471" s="275"/>
      <c r="L471" s="6"/>
      <c r="M471" s="6"/>
    </row>
    <row r="472" spans="1:13" ht="16">
      <c r="A472" s="6"/>
      <c r="B472" s="7"/>
      <c r="C472" s="277" t="s">
        <v>640</v>
      </c>
      <c r="D472" s="278">
        <v>0.14799999999999999</v>
      </c>
      <c r="E472" s="146">
        <v>1.23E-2</v>
      </c>
      <c r="F472" s="146">
        <v>3.0000000000000001E-3</v>
      </c>
      <c r="G472" s="268" t="s">
        <v>495</v>
      </c>
      <c r="H472" s="6"/>
      <c r="I472" s="44"/>
      <c r="J472" s="6"/>
      <c r="K472" s="275"/>
      <c r="L472" s="6"/>
      <c r="M472" s="6"/>
    </row>
    <row r="473" spans="1:13" ht="16">
      <c r="A473" s="6"/>
      <c r="B473" s="7"/>
      <c r="C473" s="277" t="s">
        <v>499</v>
      </c>
      <c r="D473" s="278">
        <v>9.9000000000000005E-2</v>
      </c>
      <c r="E473" s="146">
        <v>8.8999999999999999E-3</v>
      </c>
      <c r="F473" s="146">
        <v>1.2999999999999999E-3</v>
      </c>
      <c r="G473" s="268" t="s">
        <v>495</v>
      </c>
      <c r="H473" s="6"/>
      <c r="I473" s="44"/>
      <c r="J473" s="6"/>
      <c r="K473" s="275"/>
      <c r="L473" s="6"/>
      <c r="M473" s="6"/>
    </row>
    <row r="474" spans="1:13">
      <c r="A474" s="6"/>
      <c r="B474" s="7"/>
      <c r="C474" s="277" t="s">
        <v>157</v>
      </c>
      <c r="D474" s="210">
        <v>5.2999999999999999E-2</v>
      </c>
      <c r="E474" s="279">
        <v>2.06E-2</v>
      </c>
      <c r="F474" s="144">
        <v>8.9999999999999998E-4</v>
      </c>
      <c r="G474" s="268" t="s">
        <v>495</v>
      </c>
      <c r="H474" s="6"/>
      <c r="I474" s="44"/>
      <c r="J474" s="6"/>
      <c r="K474" s="6"/>
      <c r="L474" s="6"/>
      <c r="M474" s="6"/>
    </row>
    <row r="475" spans="1:13">
      <c r="A475" s="6"/>
      <c r="B475" s="38"/>
      <c r="C475" s="45" t="s">
        <v>500</v>
      </c>
      <c r="D475" s="280">
        <v>0.215</v>
      </c>
      <c r="E475" s="144">
        <v>7.7000000000000002E-3</v>
      </c>
      <c r="F475" s="144">
        <v>6.7999999999999996E-3</v>
      </c>
      <c r="G475" s="268" t="s">
        <v>495</v>
      </c>
      <c r="H475" s="6"/>
      <c r="I475" s="44"/>
      <c r="J475" s="6"/>
      <c r="K475" s="6"/>
      <c r="L475" s="6"/>
      <c r="M475" s="6"/>
    </row>
    <row r="476" spans="1:13" ht="29">
      <c r="A476" s="6"/>
      <c r="B476" s="38"/>
      <c r="C476" s="281" t="s">
        <v>501</v>
      </c>
      <c r="D476" s="210">
        <v>0.13300000000000001</v>
      </c>
      <c r="E476" s="144">
        <v>5.9999999999999995E-4</v>
      </c>
      <c r="F476" s="144">
        <v>4.1999999999999997E-3</v>
      </c>
      <c r="G476" s="268" t="s">
        <v>495</v>
      </c>
      <c r="H476" s="6"/>
      <c r="I476" s="44"/>
      <c r="J476" s="6"/>
      <c r="K476" s="6"/>
      <c r="L476" s="6"/>
      <c r="M476" s="6"/>
    </row>
    <row r="477" spans="1:13" ht="16" thickBot="1">
      <c r="A477" s="6"/>
      <c r="B477" s="38"/>
      <c r="C477" s="91" t="s">
        <v>502</v>
      </c>
      <c r="D477" s="215">
        <v>0.16500000000000001</v>
      </c>
      <c r="E477" s="282">
        <v>5.9999999999999995E-4</v>
      </c>
      <c r="F477" s="149">
        <v>5.1999999999999998E-3</v>
      </c>
      <c r="G477" s="270" t="s">
        <v>495</v>
      </c>
      <c r="H477" s="6"/>
      <c r="I477" s="44"/>
      <c r="J477" s="6"/>
      <c r="K477" s="6"/>
      <c r="L477" s="6"/>
      <c r="M477" s="6"/>
    </row>
    <row r="478" spans="1:13">
      <c r="A478" s="6"/>
      <c r="B478" s="38"/>
      <c r="C478" s="859" t="s">
        <v>641</v>
      </c>
      <c r="D478" s="859"/>
      <c r="E478" s="859"/>
      <c r="F478" s="859"/>
      <c r="G478" s="859"/>
      <c r="H478" s="859"/>
      <c r="I478" s="859"/>
      <c r="J478" s="859"/>
      <c r="K478" s="859"/>
      <c r="L478" s="859"/>
      <c r="M478" s="6"/>
    </row>
    <row r="479" spans="1:13">
      <c r="A479" s="6"/>
      <c r="B479" s="7"/>
      <c r="C479" s="859" t="s">
        <v>642</v>
      </c>
      <c r="D479" s="859"/>
      <c r="E479" s="859"/>
      <c r="F479" s="859"/>
      <c r="G479" s="859"/>
      <c r="H479" s="859"/>
      <c r="I479" s="859"/>
      <c r="J479" s="859"/>
      <c r="K479" s="859"/>
      <c r="L479" s="859"/>
      <c r="M479" s="6"/>
    </row>
    <row r="480" spans="1:13">
      <c r="A480" s="6"/>
      <c r="B480" s="7"/>
      <c r="C480" s="20"/>
      <c r="D480" s="20"/>
      <c r="E480" s="20"/>
      <c r="F480" s="20"/>
      <c r="G480" s="20"/>
      <c r="H480" s="20"/>
      <c r="I480" s="20"/>
      <c r="J480" s="20"/>
      <c r="K480" s="20"/>
      <c r="L480" s="20"/>
      <c r="M480" s="6"/>
    </row>
    <row r="481" spans="1:13" ht="16">
      <c r="A481" s="6"/>
      <c r="B481" s="880" t="s">
        <v>505</v>
      </c>
      <c r="C481" s="881"/>
      <c r="D481" s="881"/>
      <c r="E481" s="881"/>
      <c r="F481" s="881"/>
      <c r="G481" s="881"/>
      <c r="H481" s="881"/>
      <c r="I481" s="881"/>
      <c r="J481" s="881"/>
      <c r="K481" s="881"/>
      <c r="L481" s="882"/>
      <c r="M481" s="6"/>
    </row>
    <row r="482" spans="1:13">
      <c r="A482" s="6"/>
      <c r="B482" s="7"/>
      <c r="C482" s="6"/>
      <c r="D482" s="6"/>
      <c r="E482" s="6"/>
      <c r="F482" s="6"/>
      <c r="G482" s="6"/>
      <c r="H482" s="6"/>
      <c r="I482" s="6"/>
      <c r="J482" s="6"/>
      <c r="K482" s="6"/>
      <c r="L482" s="6"/>
      <c r="M482" s="6"/>
    </row>
    <row r="483" spans="1:13" ht="16">
      <c r="A483" s="6"/>
      <c r="B483" s="125" t="s">
        <v>506</v>
      </c>
      <c r="C483" s="242" t="s">
        <v>507</v>
      </c>
      <c r="D483" s="128"/>
      <c r="E483" s="128"/>
      <c r="F483" s="128"/>
      <c r="G483" s="128"/>
      <c r="H483" s="128"/>
      <c r="I483" s="128"/>
      <c r="J483" s="128"/>
      <c r="K483" s="128"/>
      <c r="L483" s="129"/>
      <c r="M483" s="6"/>
    </row>
    <row r="484" spans="1:13" ht="16" thickBot="1">
      <c r="A484" s="6"/>
      <c r="B484" s="6"/>
      <c r="C484" s="6"/>
      <c r="D484" s="6"/>
      <c r="E484" s="6"/>
      <c r="F484" s="6"/>
      <c r="G484" s="6"/>
      <c r="H484" s="6"/>
      <c r="I484" s="6"/>
      <c r="J484" s="6"/>
      <c r="K484" s="6"/>
      <c r="L484" s="6"/>
      <c r="M484" s="6"/>
    </row>
    <row r="485" spans="1:13" ht="16" thickBot="1">
      <c r="A485" s="6"/>
      <c r="B485" s="6"/>
      <c r="C485" s="283" t="s">
        <v>171</v>
      </c>
      <c r="D485" s="284" t="s">
        <v>172</v>
      </c>
      <c r="E485" s="285"/>
      <c r="F485" s="6"/>
      <c r="G485" s="6"/>
      <c r="H485" s="6"/>
      <c r="I485" s="6"/>
      <c r="J485" s="6"/>
      <c r="K485" s="6"/>
      <c r="L485" s="6"/>
      <c r="M485" s="6"/>
    </row>
    <row r="486" spans="1:13">
      <c r="A486" s="6"/>
      <c r="B486" s="6"/>
      <c r="C486" s="286" t="s">
        <v>508</v>
      </c>
      <c r="D486" s="287">
        <v>1</v>
      </c>
      <c r="E486" s="6"/>
      <c r="F486" s="6"/>
      <c r="G486" s="6"/>
      <c r="H486" s="6"/>
      <c r="I486" s="6"/>
      <c r="J486" s="6"/>
      <c r="K486" s="6"/>
      <c r="L486" s="6"/>
      <c r="M486" s="6"/>
    </row>
    <row r="487" spans="1:13">
      <c r="A487" s="6"/>
      <c r="B487" s="6"/>
      <c r="C487" s="288" t="s">
        <v>173</v>
      </c>
      <c r="D487" s="289">
        <v>25</v>
      </c>
      <c r="E487" s="6"/>
      <c r="F487" s="6"/>
      <c r="G487" s="6"/>
      <c r="H487" s="6"/>
      <c r="I487" s="6"/>
      <c r="J487" s="6"/>
      <c r="K487" s="6"/>
      <c r="L487" s="6"/>
      <c r="M487" s="6"/>
    </row>
    <row r="488" spans="1:13">
      <c r="A488" s="6"/>
      <c r="B488" s="6"/>
      <c r="C488" s="288" t="s">
        <v>174</v>
      </c>
      <c r="D488" s="289">
        <v>298</v>
      </c>
      <c r="E488" s="8"/>
      <c r="F488" s="6"/>
      <c r="G488" s="6"/>
      <c r="H488" s="6"/>
      <c r="I488" s="6"/>
      <c r="J488" s="6"/>
      <c r="K488" s="6"/>
      <c r="L488" s="6"/>
      <c r="M488" s="6"/>
    </row>
    <row r="489" spans="1:13">
      <c r="A489" s="6"/>
      <c r="B489" s="6"/>
      <c r="C489" s="288" t="s">
        <v>509</v>
      </c>
      <c r="D489" s="289">
        <v>14800</v>
      </c>
      <c r="E489" s="6"/>
      <c r="F489" s="6"/>
      <c r="G489" s="6"/>
      <c r="H489" s="6"/>
      <c r="I489" s="6"/>
      <c r="J489" s="6"/>
      <c r="K489" s="6"/>
      <c r="L489" s="6"/>
      <c r="M489" s="6"/>
    </row>
    <row r="490" spans="1:13">
      <c r="A490" s="6"/>
      <c r="B490" s="6"/>
      <c r="C490" s="288" t="s">
        <v>510</v>
      </c>
      <c r="D490" s="289">
        <v>675</v>
      </c>
      <c r="E490" s="6"/>
      <c r="F490" s="6"/>
      <c r="G490" s="6"/>
      <c r="H490" s="6"/>
      <c r="I490" s="6"/>
      <c r="J490" s="6"/>
      <c r="K490" s="6"/>
      <c r="L490" s="6"/>
      <c r="M490" s="6"/>
    </row>
    <row r="491" spans="1:13">
      <c r="A491" s="6"/>
      <c r="B491" s="6"/>
      <c r="C491" s="288" t="s">
        <v>511</v>
      </c>
      <c r="D491" s="289">
        <v>92</v>
      </c>
      <c r="E491" s="6"/>
      <c r="F491" s="6"/>
      <c r="G491" s="6"/>
      <c r="H491" s="6"/>
      <c r="I491" s="6"/>
      <c r="J491" s="6"/>
      <c r="K491" s="6"/>
      <c r="L491" s="6"/>
      <c r="M491" s="6"/>
    </row>
    <row r="492" spans="1:13">
      <c r="A492" s="6"/>
      <c r="B492" s="6"/>
      <c r="C492" s="288" t="s">
        <v>512</v>
      </c>
      <c r="D492" s="289">
        <v>3500</v>
      </c>
      <c r="E492" s="6"/>
      <c r="F492" s="6"/>
      <c r="G492" s="886"/>
      <c r="H492" s="886"/>
      <c r="I492" s="886"/>
      <c r="J492" s="886"/>
      <c r="K492" s="886"/>
      <c r="L492" s="886"/>
      <c r="M492" s="886"/>
    </row>
    <row r="493" spans="1:13">
      <c r="A493" s="6"/>
      <c r="B493" s="6"/>
      <c r="C493" s="288" t="s">
        <v>513</v>
      </c>
      <c r="D493" s="289">
        <v>1100</v>
      </c>
      <c r="E493" s="6"/>
      <c r="F493" s="6"/>
      <c r="G493" s="886"/>
      <c r="H493" s="886"/>
      <c r="I493" s="886"/>
      <c r="J493" s="886"/>
      <c r="K493" s="886"/>
      <c r="L493" s="886"/>
      <c r="M493" s="886"/>
    </row>
    <row r="494" spans="1:13">
      <c r="A494" s="6"/>
      <c r="B494" s="6"/>
      <c r="C494" s="288" t="s">
        <v>514</v>
      </c>
      <c r="D494" s="289">
        <v>1430</v>
      </c>
      <c r="E494" s="6"/>
      <c r="F494" s="6"/>
      <c r="G494" s="6"/>
      <c r="H494" s="6"/>
      <c r="I494" s="6"/>
      <c r="J494" s="6"/>
      <c r="K494" s="6"/>
      <c r="L494" s="6"/>
      <c r="M494" s="6"/>
    </row>
    <row r="495" spans="1:13">
      <c r="A495" s="6"/>
      <c r="B495" s="6"/>
      <c r="C495" s="288" t="s">
        <v>515</v>
      </c>
      <c r="D495" s="289">
        <v>353</v>
      </c>
      <c r="E495" s="6"/>
      <c r="F495" s="6"/>
      <c r="G495" s="6"/>
      <c r="H495" s="6"/>
      <c r="I495" s="6"/>
      <c r="J495" s="6"/>
      <c r="K495" s="6"/>
      <c r="L495" s="6"/>
      <c r="M495" s="6"/>
    </row>
    <row r="496" spans="1:13">
      <c r="A496" s="6"/>
      <c r="B496" s="6"/>
      <c r="C496" s="39" t="s">
        <v>516</v>
      </c>
      <c r="D496" s="289">
        <v>4470</v>
      </c>
      <c r="E496" s="6"/>
      <c r="F496" s="6"/>
      <c r="G496" s="6"/>
      <c r="H496" s="6"/>
      <c r="I496" s="6"/>
      <c r="J496" s="6"/>
      <c r="K496" s="6"/>
      <c r="L496" s="6"/>
      <c r="M496" s="6"/>
    </row>
    <row r="497" spans="1:13">
      <c r="A497" s="6"/>
      <c r="B497" s="6"/>
      <c r="C497" s="288" t="s">
        <v>517</v>
      </c>
      <c r="D497" s="289">
        <v>53</v>
      </c>
      <c r="E497" s="6"/>
      <c r="F497" s="6"/>
      <c r="G497" s="6"/>
      <c r="H497" s="6"/>
      <c r="I497" s="6"/>
      <c r="J497" s="6"/>
      <c r="K497" s="6"/>
      <c r="L497" s="6"/>
      <c r="M497" s="6"/>
    </row>
    <row r="498" spans="1:13">
      <c r="A498" s="6"/>
      <c r="B498" s="6"/>
      <c r="C498" s="288" t="s">
        <v>518</v>
      </c>
      <c r="D498" s="289">
        <v>124</v>
      </c>
      <c r="E498" s="6"/>
      <c r="F498" s="6"/>
      <c r="G498" s="6"/>
      <c r="H498" s="6"/>
      <c r="I498" s="6"/>
      <c r="J498" s="6"/>
      <c r="K498" s="6"/>
      <c r="L498" s="6"/>
      <c r="M498" s="6"/>
    </row>
    <row r="499" spans="1:13">
      <c r="A499" s="6"/>
      <c r="B499" s="6"/>
      <c r="C499" s="288" t="s">
        <v>519</v>
      </c>
      <c r="D499" s="289">
        <v>12</v>
      </c>
      <c r="E499" s="6"/>
      <c r="F499" s="6"/>
      <c r="G499" s="6"/>
      <c r="H499" s="6"/>
      <c r="I499" s="6"/>
      <c r="J499" s="6"/>
      <c r="K499" s="6"/>
      <c r="L499" s="6"/>
      <c r="M499" s="6"/>
    </row>
    <row r="500" spans="1:13">
      <c r="A500" s="6"/>
      <c r="B500" s="6"/>
      <c r="C500" s="288" t="s">
        <v>520</v>
      </c>
      <c r="D500" s="289">
        <v>3220</v>
      </c>
      <c r="E500" s="6"/>
      <c r="F500" s="6"/>
      <c r="G500" s="886"/>
      <c r="H500" s="886"/>
      <c r="I500" s="886"/>
      <c r="J500" s="886"/>
      <c r="K500" s="886"/>
      <c r="L500" s="886"/>
      <c r="M500" s="886"/>
    </row>
    <row r="501" spans="1:13">
      <c r="A501" s="6"/>
      <c r="B501" s="6"/>
      <c r="C501" s="288" t="s">
        <v>521</v>
      </c>
      <c r="D501" s="289">
        <v>1340</v>
      </c>
      <c r="E501" s="6"/>
      <c r="F501" s="6"/>
      <c r="G501" s="886"/>
      <c r="H501" s="886"/>
      <c r="I501" s="886"/>
      <c r="J501" s="886"/>
      <c r="K501" s="886"/>
      <c r="L501" s="886"/>
      <c r="M501" s="886"/>
    </row>
    <row r="502" spans="1:13">
      <c r="A502" s="6"/>
      <c r="B502" s="6"/>
      <c r="C502" s="288" t="s">
        <v>522</v>
      </c>
      <c r="D502" s="289">
        <v>1370</v>
      </c>
      <c r="E502" s="6"/>
      <c r="F502" s="6"/>
      <c r="G502" s="6"/>
      <c r="H502" s="6"/>
      <c r="I502" s="6"/>
      <c r="J502" s="6"/>
      <c r="K502" s="6"/>
      <c r="L502" s="6"/>
      <c r="M502" s="6"/>
    </row>
    <row r="503" spans="1:13">
      <c r="A503" s="6"/>
      <c r="B503" s="6"/>
      <c r="C503" s="288" t="s">
        <v>523</v>
      </c>
      <c r="D503" s="289">
        <v>9810</v>
      </c>
      <c r="E503" s="6"/>
      <c r="F503" s="6"/>
      <c r="G503" s="6"/>
      <c r="H503" s="6"/>
      <c r="I503" s="6"/>
      <c r="J503" s="6"/>
      <c r="K503" s="6"/>
      <c r="L503" s="6"/>
      <c r="M503" s="6"/>
    </row>
    <row r="504" spans="1:13">
      <c r="A504" s="6"/>
      <c r="B504" s="6"/>
      <c r="C504" s="39" t="s">
        <v>524</v>
      </c>
      <c r="D504" s="289">
        <v>693</v>
      </c>
      <c r="E504" s="6"/>
      <c r="F504" s="6"/>
      <c r="G504" s="6"/>
      <c r="H504" s="6"/>
      <c r="I504" s="6"/>
      <c r="J504" s="6"/>
      <c r="K504" s="6"/>
      <c r="L504" s="6"/>
      <c r="M504" s="6"/>
    </row>
    <row r="505" spans="1:13">
      <c r="A505" s="6"/>
      <c r="B505" s="6"/>
      <c r="C505" s="288" t="s">
        <v>525</v>
      </c>
      <c r="D505" s="289">
        <v>1030</v>
      </c>
      <c r="E505" s="6"/>
      <c r="F505" s="6"/>
      <c r="G505" s="6"/>
      <c r="H505" s="6"/>
      <c r="I505" s="6"/>
      <c r="J505" s="6"/>
      <c r="K505" s="6"/>
      <c r="L505" s="6"/>
      <c r="M505" s="6"/>
    </row>
    <row r="506" spans="1:13">
      <c r="A506" s="6"/>
      <c r="B506" s="6"/>
      <c r="C506" s="288" t="s">
        <v>526</v>
      </c>
      <c r="D506" s="289">
        <v>794</v>
      </c>
      <c r="E506" s="6"/>
      <c r="F506" s="6"/>
      <c r="G506" s="6"/>
      <c r="H506" s="6"/>
      <c r="I506" s="6"/>
      <c r="J506" s="6"/>
      <c r="K506" s="6"/>
      <c r="L506" s="6"/>
      <c r="M506" s="6"/>
    </row>
    <row r="507" spans="1:13">
      <c r="A507" s="6"/>
      <c r="B507" s="6"/>
      <c r="C507" s="39" t="s">
        <v>527</v>
      </c>
      <c r="D507" s="289">
        <v>1640</v>
      </c>
      <c r="E507" s="6"/>
      <c r="F507" s="6"/>
      <c r="G507" s="6"/>
      <c r="H507" s="6"/>
      <c r="I507" s="6"/>
      <c r="J507" s="6"/>
      <c r="K507" s="6"/>
      <c r="L507" s="6"/>
      <c r="M507" s="6"/>
    </row>
    <row r="508" spans="1:13">
      <c r="A508" s="6"/>
      <c r="B508" s="6"/>
      <c r="C508" s="288" t="s">
        <v>528</v>
      </c>
      <c r="D508" s="289">
        <v>22800</v>
      </c>
      <c r="E508" s="6"/>
      <c r="F508" s="6"/>
      <c r="G508" s="6"/>
      <c r="H508" s="6"/>
      <c r="I508" s="6"/>
      <c r="J508" s="6"/>
      <c r="K508" s="6"/>
      <c r="L508" s="6"/>
      <c r="M508" s="6"/>
    </row>
    <row r="509" spans="1:13">
      <c r="A509" s="6"/>
      <c r="B509" s="6"/>
      <c r="C509" s="288" t="s">
        <v>529</v>
      </c>
      <c r="D509" s="289">
        <v>17200</v>
      </c>
      <c r="E509" s="6"/>
      <c r="F509" s="6"/>
      <c r="G509" s="6"/>
      <c r="H509" s="6"/>
      <c r="I509" s="6"/>
      <c r="J509" s="6"/>
      <c r="K509" s="6"/>
      <c r="L509" s="6"/>
      <c r="M509" s="6"/>
    </row>
    <row r="510" spans="1:13">
      <c r="A510" s="6"/>
      <c r="B510" s="6"/>
      <c r="C510" s="39" t="s">
        <v>530</v>
      </c>
      <c r="D510" s="289">
        <v>7390</v>
      </c>
      <c r="E510" s="6"/>
      <c r="F510" s="6"/>
      <c r="G510" s="6"/>
      <c r="H510" s="6"/>
      <c r="I510" s="6"/>
      <c r="J510" s="6"/>
      <c r="K510" s="6"/>
      <c r="L510" s="6"/>
      <c r="M510" s="6"/>
    </row>
    <row r="511" spans="1:13">
      <c r="A511" s="6"/>
      <c r="B511" s="6"/>
      <c r="C511" s="39" t="s">
        <v>531</v>
      </c>
      <c r="D511" s="289">
        <v>12200</v>
      </c>
      <c r="E511" s="6"/>
      <c r="F511" s="6"/>
      <c r="G511" s="6"/>
      <c r="H511" s="6"/>
      <c r="I511" s="6"/>
      <c r="J511" s="6"/>
      <c r="K511" s="6"/>
      <c r="L511" s="6"/>
      <c r="M511" s="6"/>
    </row>
    <row r="512" spans="1:13">
      <c r="A512" s="6"/>
      <c r="B512" s="6"/>
      <c r="C512" s="39" t="s">
        <v>532</v>
      </c>
      <c r="D512" s="289">
        <v>8830</v>
      </c>
      <c r="E512" s="6"/>
      <c r="F512" s="6"/>
      <c r="G512" s="6"/>
      <c r="H512" s="6"/>
      <c r="I512" s="6"/>
      <c r="J512" s="6"/>
      <c r="K512" s="6"/>
      <c r="L512" s="6"/>
      <c r="M512" s="6"/>
    </row>
    <row r="513" spans="1:13">
      <c r="A513" s="6"/>
      <c r="B513" s="6"/>
      <c r="C513" s="39" t="s">
        <v>533</v>
      </c>
      <c r="D513" s="290">
        <v>10300</v>
      </c>
      <c r="E513" s="6"/>
      <c r="F513" s="6"/>
      <c r="G513" s="6"/>
      <c r="H513" s="6"/>
      <c r="I513" s="6"/>
      <c r="J513" s="6"/>
      <c r="K513" s="6"/>
      <c r="L513" s="6"/>
      <c r="M513" s="6"/>
    </row>
    <row r="514" spans="1:13">
      <c r="A514" s="6"/>
      <c r="B514" s="6"/>
      <c r="C514" s="39" t="s">
        <v>534</v>
      </c>
      <c r="D514" s="289">
        <v>8860</v>
      </c>
      <c r="E514" s="6"/>
      <c r="F514" s="6"/>
      <c r="G514" s="6"/>
      <c r="H514" s="6"/>
      <c r="I514" s="6"/>
      <c r="J514" s="6"/>
      <c r="K514" s="6"/>
      <c r="L514" s="6"/>
      <c r="M514" s="6"/>
    </row>
    <row r="515" spans="1:13">
      <c r="A515" s="6"/>
      <c r="B515" s="6"/>
      <c r="C515" s="39" t="s">
        <v>535</v>
      </c>
      <c r="D515" s="289">
        <v>9160</v>
      </c>
      <c r="E515" s="6"/>
      <c r="F515" s="6"/>
      <c r="G515" s="6"/>
      <c r="H515" s="6"/>
      <c r="I515" s="6"/>
      <c r="J515" s="6"/>
      <c r="K515" s="6"/>
      <c r="L515" s="6"/>
      <c r="M515" s="6"/>
    </row>
    <row r="516" spans="1:13">
      <c r="A516" s="6"/>
      <c r="B516" s="6"/>
      <c r="C516" s="39" t="s">
        <v>536</v>
      </c>
      <c r="D516" s="289">
        <v>9300</v>
      </c>
      <c r="E516" s="6"/>
      <c r="F516" s="6"/>
      <c r="G516" s="6"/>
      <c r="H516" s="6"/>
      <c r="I516" s="6"/>
      <c r="J516" s="6"/>
      <c r="K516" s="6"/>
      <c r="L516" s="6"/>
      <c r="M516" s="6"/>
    </row>
    <row r="517" spans="1:13" ht="16" thickBot="1">
      <c r="A517" s="6"/>
      <c r="B517" s="6"/>
      <c r="C517" s="236" t="s">
        <v>537</v>
      </c>
      <c r="D517" s="291" t="s">
        <v>538</v>
      </c>
      <c r="E517" s="6"/>
      <c r="F517" s="6"/>
      <c r="G517" s="6"/>
      <c r="H517" s="6"/>
      <c r="I517" s="6"/>
      <c r="J517" s="6"/>
      <c r="K517" s="6"/>
      <c r="L517" s="6"/>
      <c r="M517" s="6"/>
    </row>
    <row r="518" spans="1:13">
      <c r="A518" s="6"/>
      <c r="B518" s="6"/>
      <c r="C518" s="859" t="s">
        <v>539</v>
      </c>
      <c r="D518" s="859"/>
      <c r="E518" s="859"/>
      <c r="F518" s="859"/>
      <c r="G518" s="859"/>
      <c r="H518" s="859"/>
      <c r="I518" s="859"/>
      <c r="J518" s="859"/>
      <c r="K518" s="859"/>
      <c r="L518" s="898"/>
      <c r="M518" s="6"/>
    </row>
    <row r="519" spans="1:13">
      <c r="A519" s="6"/>
      <c r="B519" s="6"/>
      <c r="C519" s="6"/>
      <c r="D519" s="6"/>
      <c r="E519" s="6"/>
      <c r="F519" s="6"/>
      <c r="G519" s="6"/>
      <c r="H519" s="6"/>
      <c r="I519" s="6"/>
      <c r="J519" s="6"/>
      <c r="K519" s="6"/>
      <c r="L519" s="6"/>
      <c r="M519" s="6"/>
    </row>
    <row r="520" spans="1:13" ht="16">
      <c r="A520" s="8"/>
      <c r="B520" s="125" t="s">
        <v>540</v>
      </c>
      <c r="C520" s="242" t="s">
        <v>541</v>
      </c>
      <c r="D520" s="128"/>
      <c r="E520" s="128"/>
      <c r="F520" s="128"/>
      <c r="G520" s="128"/>
      <c r="H520" s="128"/>
      <c r="I520" s="128"/>
      <c r="J520" s="128"/>
      <c r="K520" s="128"/>
      <c r="L520" s="129"/>
      <c r="M520" s="6"/>
    </row>
    <row r="521" spans="1:13" ht="17" thickBot="1">
      <c r="A521" s="6"/>
      <c r="B521" s="230"/>
      <c r="C521" s="292"/>
      <c r="D521" s="6"/>
      <c r="E521" s="6"/>
      <c r="F521" s="6"/>
      <c r="G521" s="6"/>
      <c r="H521" s="6"/>
      <c r="I521" s="6"/>
      <c r="J521" s="6"/>
      <c r="K521" s="6"/>
      <c r="L521" s="6"/>
      <c r="M521" s="6"/>
    </row>
    <row r="522" spans="1:13" ht="16" thickBot="1">
      <c r="A522" s="6"/>
      <c r="B522" s="6"/>
      <c r="C522" s="293" t="s">
        <v>542</v>
      </c>
      <c r="D522" s="294" t="s">
        <v>543</v>
      </c>
      <c r="E522" s="899" t="s">
        <v>544</v>
      </c>
      <c r="F522" s="900"/>
      <c r="G522" s="900"/>
      <c r="H522" s="901"/>
      <c r="I522" s="6"/>
      <c r="J522" s="6"/>
      <c r="K522" s="6"/>
      <c r="L522" s="6"/>
      <c r="M522" s="6"/>
    </row>
    <row r="523" spans="1:13">
      <c r="A523" s="6"/>
      <c r="B523" s="6"/>
      <c r="C523" s="231" t="s">
        <v>545</v>
      </c>
      <c r="D523" s="298">
        <v>16</v>
      </c>
      <c r="E523" s="902" t="s">
        <v>546</v>
      </c>
      <c r="F523" s="903"/>
      <c r="G523" s="903"/>
      <c r="H523" s="904"/>
      <c r="I523" s="302"/>
      <c r="J523" s="6"/>
      <c r="K523" s="6"/>
      <c r="L523" s="6"/>
      <c r="M523" s="6"/>
    </row>
    <row r="524" spans="1:13">
      <c r="A524" s="6"/>
      <c r="B524" s="6"/>
      <c r="C524" s="39" t="s">
        <v>547</v>
      </c>
      <c r="D524" s="303">
        <v>14</v>
      </c>
      <c r="E524" s="895" t="s">
        <v>548</v>
      </c>
      <c r="F524" s="896"/>
      <c r="G524" s="896"/>
      <c r="H524" s="897"/>
      <c r="I524" s="302"/>
      <c r="J524" s="6"/>
      <c r="K524" s="6"/>
      <c r="L524" s="6"/>
      <c r="M524" s="6"/>
    </row>
    <row r="525" spans="1:13">
      <c r="A525" s="6"/>
      <c r="B525" s="6"/>
      <c r="C525" s="39" t="s">
        <v>549</v>
      </c>
      <c r="D525" s="303">
        <v>19</v>
      </c>
      <c r="E525" s="895" t="s">
        <v>550</v>
      </c>
      <c r="F525" s="896"/>
      <c r="G525" s="896"/>
      <c r="H525" s="897"/>
      <c r="I525" s="302"/>
      <c r="J525" s="6"/>
      <c r="K525" s="6"/>
      <c r="L525" s="6"/>
      <c r="M525" s="6"/>
    </row>
    <row r="526" spans="1:13">
      <c r="A526" s="6"/>
      <c r="B526" s="6"/>
      <c r="C526" s="39" t="s">
        <v>551</v>
      </c>
      <c r="D526" s="303">
        <v>2100</v>
      </c>
      <c r="E526" s="895" t="s">
        <v>552</v>
      </c>
      <c r="F526" s="896"/>
      <c r="G526" s="896"/>
      <c r="H526" s="897"/>
      <c r="I526" s="302"/>
      <c r="J526" s="6"/>
      <c r="K526" s="6"/>
      <c r="L526" s="6"/>
      <c r="M526" s="6"/>
    </row>
    <row r="527" spans="1:13">
      <c r="A527" s="6"/>
      <c r="B527" s="6"/>
      <c r="C527" s="39" t="s">
        <v>553</v>
      </c>
      <c r="D527" s="303">
        <v>1330</v>
      </c>
      <c r="E527" s="895" t="s">
        <v>554</v>
      </c>
      <c r="F527" s="896"/>
      <c r="G527" s="896"/>
      <c r="H527" s="897"/>
      <c r="I527" s="302"/>
      <c r="J527" s="6"/>
      <c r="K527" s="6"/>
      <c r="L527" s="6"/>
      <c r="M527" s="6"/>
    </row>
    <row r="528" spans="1:13">
      <c r="A528" s="6"/>
      <c r="B528" s="6"/>
      <c r="C528" s="39" t="s">
        <v>555</v>
      </c>
      <c r="D528" s="303">
        <v>3444</v>
      </c>
      <c r="E528" s="895" t="s">
        <v>556</v>
      </c>
      <c r="F528" s="896"/>
      <c r="G528" s="896"/>
      <c r="H528" s="897"/>
      <c r="I528" s="302"/>
      <c r="J528" s="6"/>
      <c r="K528" s="6"/>
      <c r="L528" s="6"/>
      <c r="M528" s="6"/>
    </row>
    <row r="529" spans="1:13">
      <c r="A529" s="6"/>
      <c r="B529" s="6"/>
      <c r="C529" s="39" t="s">
        <v>557</v>
      </c>
      <c r="D529" s="303">
        <v>3922</v>
      </c>
      <c r="E529" s="895" t="s">
        <v>558</v>
      </c>
      <c r="F529" s="896"/>
      <c r="G529" s="896"/>
      <c r="H529" s="897"/>
      <c r="I529" s="302"/>
      <c r="J529" s="6"/>
      <c r="K529" s="6"/>
      <c r="L529" s="6"/>
      <c r="M529" s="6"/>
    </row>
    <row r="530" spans="1:13">
      <c r="A530" s="6"/>
      <c r="B530" s="6"/>
      <c r="C530" s="39" t="s">
        <v>559</v>
      </c>
      <c r="D530" s="303">
        <v>0</v>
      </c>
      <c r="E530" s="895" t="s">
        <v>560</v>
      </c>
      <c r="F530" s="896"/>
      <c r="G530" s="896"/>
      <c r="H530" s="897"/>
      <c r="I530" s="302"/>
      <c r="J530" s="6"/>
      <c r="K530" s="6"/>
      <c r="L530" s="6"/>
      <c r="M530" s="6"/>
    </row>
    <row r="531" spans="1:13">
      <c r="A531" s="6"/>
      <c r="B531" s="6"/>
      <c r="C531" s="39" t="s">
        <v>561</v>
      </c>
      <c r="D531" s="303">
        <v>2107</v>
      </c>
      <c r="E531" s="895" t="s">
        <v>562</v>
      </c>
      <c r="F531" s="896"/>
      <c r="G531" s="896"/>
      <c r="H531" s="897"/>
      <c r="I531" s="302"/>
      <c r="J531" s="6"/>
      <c r="K531" s="6"/>
      <c r="L531" s="6"/>
      <c r="M531" s="6"/>
    </row>
    <row r="532" spans="1:13">
      <c r="A532" s="6"/>
      <c r="B532" s="6"/>
      <c r="C532" s="39" t="s">
        <v>563</v>
      </c>
      <c r="D532" s="303">
        <v>2804</v>
      </c>
      <c r="E532" s="895" t="s">
        <v>564</v>
      </c>
      <c r="F532" s="896"/>
      <c r="G532" s="896"/>
      <c r="H532" s="897"/>
      <c r="I532" s="302"/>
      <c r="J532" s="6"/>
      <c r="K532" s="6"/>
      <c r="L532" s="6"/>
      <c r="M532" s="6"/>
    </row>
    <row r="533" spans="1:13">
      <c r="A533" s="6"/>
      <c r="B533" s="6"/>
      <c r="C533" s="39" t="s">
        <v>565</v>
      </c>
      <c r="D533" s="303">
        <v>1774</v>
      </c>
      <c r="E533" s="895" t="s">
        <v>566</v>
      </c>
      <c r="F533" s="896"/>
      <c r="G533" s="896"/>
      <c r="H533" s="897"/>
      <c r="I533" s="302"/>
      <c r="J533" s="6"/>
      <c r="K533" s="6"/>
      <c r="L533" s="6"/>
      <c r="M533" s="6"/>
    </row>
    <row r="534" spans="1:13">
      <c r="A534" s="6"/>
      <c r="B534" s="6"/>
      <c r="C534" s="39" t="s">
        <v>567</v>
      </c>
      <c r="D534" s="303">
        <v>1627</v>
      </c>
      <c r="E534" s="895" t="s">
        <v>568</v>
      </c>
      <c r="F534" s="896"/>
      <c r="G534" s="896"/>
      <c r="H534" s="897"/>
      <c r="I534" s="302"/>
      <c r="J534" s="6"/>
      <c r="K534" s="6"/>
      <c r="L534" s="6"/>
      <c r="M534" s="6"/>
    </row>
    <row r="535" spans="1:13">
      <c r="A535" s="6"/>
      <c r="B535" s="6"/>
      <c r="C535" s="39" t="s">
        <v>569</v>
      </c>
      <c r="D535" s="303">
        <v>1552</v>
      </c>
      <c r="E535" s="895" t="s">
        <v>570</v>
      </c>
      <c r="F535" s="896"/>
      <c r="G535" s="896"/>
      <c r="H535" s="897"/>
      <c r="I535" s="302"/>
      <c r="J535" s="6"/>
      <c r="K535" s="6"/>
      <c r="L535" s="6"/>
      <c r="M535" s="6"/>
    </row>
    <row r="536" spans="1:13">
      <c r="A536" s="6"/>
      <c r="B536" s="6"/>
      <c r="C536" s="39" t="s">
        <v>571</v>
      </c>
      <c r="D536" s="303">
        <v>2301</v>
      </c>
      <c r="E536" s="895" t="s">
        <v>572</v>
      </c>
      <c r="F536" s="896"/>
      <c r="G536" s="896"/>
      <c r="H536" s="897"/>
      <c r="I536" s="302"/>
      <c r="J536" s="6"/>
      <c r="K536" s="6"/>
      <c r="L536" s="6"/>
      <c r="M536" s="6"/>
    </row>
    <row r="537" spans="1:13">
      <c r="A537" s="6"/>
      <c r="B537" s="6"/>
      <c r="C537" s="39" t="s">
        <v>573</v>
      </c>
      <c r="D537" s="303">
        <v>0</v>
      </c>
      <c r="E537" s="895" t="s">
        <v>574</v>
      </c>
      <c r="F537" s="896"/>
      <c r="G537" s="896"/>
      <c r="H537" s="897"/>
      <c r="I537" s="302"/>
      <c r="J537" s="6"/>
      <c r="K537" s="6"/>
      <c r="L537" s="6"/>
      <c r="M537" s="6"/>
    </row>
    <row r="538" spans="1:13">
      <c r="A538" s="6"/>
      <c r="B538" s="6"/>
      <c r="C538" s="39" t="s">
        <v>575</v>
      </c>
      <c r="D538" s="303">
        <v>2088</v>
      </c>
      <c r="E538" s="895" t="s">
        <v>576</v>
      </c>
      <c r="F538" s="896"/>
      <c r="G538" s="896"/>
      <c r="H538" s="897"/>
      <c r="I538" s="302"/>
      <c r="J538" s="6"/>
      <c r="K538" s="6"/>
      <c r="L538" s="6"/>
      <c r="M538" s="6"/>
    </row>
    <row r="539" spans="1:13">
      <c r="A539" s="6"/>
      <c r="B539" s="6"/>
      <c r="C539" s="39" t="s">
        <v>577</v>
      </c>
      <c r="D539" s="303">
        <v>2229</v>
      </c>
      <c r="E539" s="895" t="s">
        <v>578</v>
      </c>
      <c r="F539" s="896"/>
      <c r="G539" s="896"/>
      <c r="H539" s="897"/>
      <c r="I539" s="302"/>
      <c r="J539" s="6"/>
      <c r="K539" s="6"/>
      <c r="L539" s="6"/>
      <c r="M539" s="6"/>
    </row>
    <row r="540" spans="1:13">
      <c r="A540" s="6"/>
      <c r="B540" s="6"/>
      <c r="C540" s="39" t="s">
        <v>579</v>
      </c>
      <c r="D540" s="303">
        <v>14</v>
      </c>
      <c r="E540" s="895" t="s">
        <v>580</v>
      </c>
      <c r="F540" s="896"/>
      <c r="G540" s="896"/>
      <c r="H540" s="897"/>
      <c r="I540" s="302"/>
      <c r="J540" s="6"/>
      <c r="K540" s="6"/>
      <c r="L540" s="6"/>
      <c r="M540" s="6"/>
    </row>
    <row r="541" spans="1:13">
      <c r="A541" s="6"/>
      <c r="B541" s="6"/>
      <c r="C541" s="39" t="s">
        <v>581</v>
      </c>
      <c r="D541" s="303">
        <v>4</v>
      </c>
      <c r="E541" s="895" t="s">
        <v>582</v>
      </c>
      <c r="F541" s="896"/>
      <c r="G541" s="896"/>
      <c r="H541" s="897"/>
      <c r="I541" s="302"/>
      <c r="J541" s="6"/>
      <c r="K541" s="6"/>
      <c r="L541" s="6"/>
      <c r="M541" s="6"/>
    </row>
    <row r="542" spans="1:13">
      <c r="A542" s="6"/>
      <c r="B542" s="6"/>
      <c r="C542" s="39" t="s">
        <v>583</v>
      </c>
      <c r="D542" s="303">
        <v>2053</v>
      </c>
      <c r="E542" s="895" t="s">
        <v>584</v>
      </c>
      <c r="F542" s="896"/>
      <c r="G542" s="896"/>
      <c r="H542" s="897"/>
      <c r="I542" s="302"/>
      <c r="J542" s="6"/>
      <c r="K542" s="6"/>
      <c r="L542" s="6"/>
      <c r="M542" s="6"/>
    </row>
    <row r="543" spans="1:13">
      <c r="A543" s="6"/>
      <c r="B543" s="6"/>
      <c r="C543" s="39" t="s">
        <v>585</v>
      </c>
      <c r="D543" s="303">
        <v>0</v>
      </c>
      <c r="E543" s="895" t="s">
        <v>586</v>
      </c>
      <c r="F543" s="896"/>
      <c r="G543" s="896"/>
      <c r="H543" s="897"/>
      <c r="I543" s="302"/>
      <c r="J543" s="6"/>
      <c r="K543" s="6"/>
      <c r="L543" s="6"/>
      <c r="M543" s="6"/>
    </row>
    <row r="544" spans="1:13">
      <c r="A544" s="6"/>
      <c r="B544" s="6"/>
      <c r="C544" s="39" t="s">
        <v>587</v>
      </c>
      <c r="D544" s="303">
        <v>0</v>
      </c>
      <c r="E544" s="895" t="s">
        <v>588</v>
      </c>
      <c r="F544" s="896"/>
      <c r="G544" s="896"/>
      <c r="H544" s="897"/>
      <c r="I544" s="302"/>
      <c r="J544" s="6"/>
      <c r="K544" s="6"/>
      <c r="L544" s="6"/>
      <c r="M544" s="6"/>
    </row>
    <row r="545" spans="1:13">
      <c r="A545" s="6"/>
      <c r="B545" s="6"/>
      <c r="C545" s="39" t="s">
        <v>589</v>
      </c>
      <c r="D545" s="303">
        <v>2346</v>
      </c>
      <c r="E545" s="895" t="s">
        <v>590</v>
      </c>
      <c r="F545" s="896"/>
      <c r="G545" s="896"/>
      <c r="H545" s="897"/>
      <c r="I545" s="302"/>
      <c r="J545" s="6"/>
      <c r="K545" s="6"/>
      <c r="L545" s="6"/>
      <c r="M545" s="6"/>
    </row>
    <row r="546" spans="1:13">
      <c r="A546" s="6"/>
      <c r="B546" s="6"/>
      <c r="C546" s="39" t="s">
        <v>591</v>
      </c>
      <c r="D546" s="303">
        <v>3143</v>
      </c>
      <c r="E546" s="895" t="s">
        <v>592</v>
      </c>
      <c r="F546" s="896"/>
      <c r="G546" s="896"/>
      <c r="H546" s="897"/>
      <c r="I546" s="302"/>
      <c r="J546" s="6"/>
      <c r="K546" s="6"/>
      <c r="L546" s="6"/>
      <c r="M546" s="6"/>
    </row>
    <row r="547" spans="1:13">
      <c r="A547" s="6"/>
      <c r="B547" s="6"/>
      <c r="C547" s="39" t="s">
        <v>593</v>
      </c>
      <c r="D547" s="303">
        <v>2729</v>
      </c>
      <c r="E547" s="895" t="s">
        <v>594</v>
      </c>
      <c r="F547" s="896"/>
      <c r="G547" s="896"/>
      <c r="H547" s="897"/>
      <c r="I547" s="302"/>
      <c r="J547" s="6"/>
      <c r="K547" s="6"/>
      <c r="L547" s="6"/>
      <c r="M547" s="6"/>
    </row>
    <row r="548" spans="1:13">
      <c r="A548" s="6"/>
      <c r="B548" s="6"/>
      <c r="C548" s="39" t="s">
        <v>595</v>
      </c>
      <c r="D548" s="303">
        <v>2280</v>
      </c>
      <c r="E548" s="895" t="s">
        <v>596</v>
      </c>
      <c r="F548" s="896"/>
      <c r="G548" s="896"/>
      <c r="H548" s="897"/>
      <c r="I548" s="302"/>
      <c r="J548" s="6"/>
      <c r="K548" s="6"/>
      <c r="L548" s="6"/>
      <c r="M548" s="6"/>
    </row>
    <row r="549" spans="1:13">
      <c r="A549" s="6"/>
      <c r="B549" s="6"/>
      <c r="C549" s="39" t="s">
        <v>597</v>
      </c>
      <c r="D549" s="303">
        <v>2440</v>
      </c>
      <c r="E549" s="905" t="s">
        <v>598</v>
      </c>
      <c r="F549" s="906"/>
      <c r="G549" s="906"/>
      <c r="H549" s="907"/>
      <c r="I549" s="302"/>
      <c r="J549" s="6"/>
      <c r="K549" s="6"/>
      <c r="L549" s="6"/>
      <c r="M549" s="6"/>
    </row>
    <row r="550" spans="1:13">
      <c r="A550" s="6"/>
      <c r="B550" s="6"/>
      <c r="C550" s="39" t="s">
        <v>599</v>
      </c>
      <c r="D550" s="303">
        <v>1508</v>
      </c>
      <c r="E550" s="905" t="s">
        <v>600</v>
      </c>
      <c r="F550" s="906"/>
      <c r="G550" s="906"/>
      <c r="H550" s="907"/>
      <c r="I550" s="302"/>
      <c r="J550" s="6"/>
      <c r="K550" s="6"/>
      <c r="L550" s="6"/>
      <c r="M550" s="6"/>
    </row>
    <row r="551" spans="1:13">
      <c r="A551" s="6"/>
      <c r="B551" s="6"/>
      <c r="C551" s="39" t="s">
        <v>601</v>
      </c>
      <c r="D551" s="303">
        <v>3607</v>
      </c>
      <c r="E551" s="895" t="s">
        <v>602</v>
      </c>
      <c r="F551" s="896"/>
      <c r="G551" s="896"/>
      <c r="H551" s="897"/>
      <c r="I551" s="302"/>
      <c r="J551" s="6"/>
      <c r="K551" s="6"/>
      <c r="L551" s="6"/>
      <c r="M551" s="6"/>
    </row>
    <row r="552" spans="1:13">
      <c r="A552" s="6"/>
      <c r="B552" s="6"/>
      <c r="C552" s="39" t="s">
        <v>603</v>
      </c>
      <c r="D552" s="310">
        <v>3245</v>
      </c>
      <c r="E552" s="905" t="s">
        <v>604</v>
      </c>
      <c r="F552" s="906"/>
      <c r="G552" s="906"/>
      <c r="H552" s="907"/>
      <c r="I552" s="302"/>
      <c r="J552" s="6"/>
      <c r="K552" s="6"/>
      <c r="L552" s="6"/>
      <c r="M552" s="6"/>
    </row>
    <row r="553" spans="1:13">
      <c r="A553" s="6"/>
      <c r="B553" s="6"/>
      <c r="C553" s="311" t="s">
        <v>605</v>
      </c>
      <c r="D553" s="303">
        <v>32</v>
      </c>
      <c r="E553" s="895" t="s">
        <v>606</v>
      </c>
      <c r="F553" s="896"/>
      <c r="G553" s="896"/>
      <c r="H553" s="897"/>
      <c r="I553" s="302"/>
      <c r="J553" s="6"/>
      <c r="K553" s="6"/>
      <c r="L553" s="6"/>
      <c r="M553" s="6"/>
    </row>
    <row r="554" spans="1:13">
      <c r="A554" s="6"/>
      <c r="B554" s="6"/>
      <c r="C554" s="311" t="s">
        <v>607</v>
      </c>
      <c r="D554" s="303">
        <v>0</v>
      </c>
      <c r="E554" s="895" t="s">
        <v>608</v>
      </c>
      <c r="F554" s="896"/>
      <c r="G554" s="896"/>
      <c r="H554" s="897"/>
      <c r="I554" s="302"/>
      <c r="J554" s="6"/>
      <c r="K554" s="6"/>
      <c r="L554" s="6"/>
      <c r="M554" s="6"/>
    </row>
    <row r="555" spans="1:13">
      <c r="A555" s="6"/>
      <c r="B555" s="6"/>
      <c r="C555" s="311" t="s">
        <v>609</v>
      </c>
      <c r="D555" s="303">
        <v>325</v>
      </c>
      <c r="E555" s="895" t="s">
        <v>610</v>
      </c>
      <c r="F555" s="896"/>
      <c r="G555" s="896"/>
      <c r="H555" s="897"/>
      <c r="I555" s="302"/>
      <c r="J555" s="6"/>
      <c r="K555" s="6"/>
      <c r="L555" s="6"/>
      <c r="M555" s="6"/>
    </row>
    <row r="556" spans="1:13">
      <c r="A556" s="6"/>
      <c r="B556" s="6"/>
      <c r="C556" s="311" t="s">
        <v>611</v>
      </c>
      <c r="D556" s="303">
        <v>3985</v>
      </c>
      <c r="E556" s="895" t="s">
        <v>612</v>
      </c>
      <c r="F556" s="896"/>
      <c r="G556" s="896"/>
      <c r="H556" s="897"/>
      <c r="I556" s="302"/>
      <c r="J556" s="6"/>
      <c r="K556" s="6"/>
      <c r="L556" s="6"/>
      <c r="M556" s="6"/>
    </row>
    <row r="557" spans="1:13">
      <c r="A557" s="6"/>
      <c r="B557" s="6"/>
      <c r="C557" s="39" t="s">
        <v>613</v>
      </c>
      <c r="D557" s="303">
        <v>13214</v>
      </c>
      <c r="E557" s="895" t="s">
        <v>614</v>
      </c>
      <c r="F557" s="896"/>
      <c r="G557" s="896"/>
      <c r="H557" s="897"/>
      <c r="I557" s="302"/>
      <c r="J557" s="6"/>
      <c r="K557" s="6"/>
      <c r="L557" s="6"/>
      <c r="M557" s="6"/>
    </row>
    <row r="558" spans="1:13" ht="16" thickBot="1">
      <c r="A558" s="6"/>
      <c r="B558" s="6"/>
      <c r="C558" s="236" t="s">
        <v>615</v>
      </c>
      <c r="D558" s="312">
        <v>13396</v>
      </c>
      <c r="E558" s="908" t="s">
        <v>616</v>
      </c>
      <c r="F558" s="909"/>
      <c r="G558" s="909"/>
      <c r="H558" s="910"/>
      <c r="I558" s="302"/>
      <c r="J558" s="6"/>
      <c r="K558" s="6"/>
      <c r="L558" s="6"/>
      <c r="M558" s="6"/>
    </row>
    <row r="559" spans="1:13">
      <c r="A559" s="21"/>
      <c r="B559" s="81"/>
      <c r="C559" s="859" t="s">
        <v>617</v>
      </c>
      <c r="D559" s="859"/>
      <c r="E559" s="859"/>
      <c r="F559" s="859"/>
      <c r="G559" s="859"/>
      <c r="H559" s="859"/>
      <c r="I559" s="859"/>
      <c r="J559" s="859"/>
      <c r="K559" s="859"/>
      <c r="L559" s="21"/>
      <c r="M559" s="98"/>
    </row>
  </sheetData>
  <mergeCells count="95">
    <mergeCell ref="E555:H555"/>
    <mergeCell ref="E556:H556"/>
    <mergeCell ref="E557:H557"/>
    <mergeCell ref="E558:H558"/>
    <mergeCell ref="C559:K559"/>
    <mergeCell ref="E554:H554"/>
    <mergeCell ref="E543:H543"/>
    <mergeCell ref="E544:H544"/>
    <mergeCell ref="E545:H545"/>
    <mergeCell ref="E546:H546"/>
    <mergeCell ref="E547:H547"/>
    <mergeCell ref="E548:H548"/>
    <mergeCell ref="E549:H549"/>
    <mergeCell ref="E550:H550"/>
    <mergeCell ref="E551:H551"/>
    <mergeCell ref="E552:H552"/>
    <mergeCell ref="E553:H553"/>
    <mergeCell ref="E542:H542"/>
    <mergeCell ref="E531:H531"/>
    <mergeCell ref="E532:H532"/>
    <mergeCell ref="E533:H533"/>
    <mergeCell ref="E534:H534"/>
    <mergeCell ref="E535:H535"/>
    <mergeCell ref="E536:H536"/>
    <mergeCell ref="E537:H537"/>
    <mergeCell ref="E538:H538"/>
    <mergeCell ref="E539:H539"/>
    <mergeCell ref="E540:H540"/>
    <mergeCell ref="E541:H541"/>
    <mergeCell ref="E530:H530"/>
    <mergeCell ref="G500:M500"/>
    <mergeCell ref="G501:M501"/>
    <mergeCell ref="C518:L518"/>
    <mergeCell ref="E522:H522"/>
    <mergeCell ref="E523:H523"/>
    <mergeCell ref="E524:H524"/>
    <mergeCell ref="E525:H525"/>
    <mergeCell ref="E526:H526"/>
    <mergeCell ref="E527:H527"/>
    <mergeCell ref="E528:H528"/>
    <mergeCell ref="E529:H529"/>
    <mergeCell ref="G493:M493"/>
    <mergeCell ref="C395:K395"/>
    <mergeCell ref="C397:K397"/>
    <mergeCell ref="D398:I398"/>
    <mergeCell ref="C460:L460"/>
    <mergeCell ref="C461:L461"/>
    <mergeCell ref="C463:G463"/>
    <mergeCell ref="C464:K464"/>
    <mergeCell ref="C478:L478"/>
    <mergeCell ref="C479:L479"/>
    <mergeCell ref="B481:L481"/>
    <mergeCell ref="G492:M492"/>
    <mergeCell ref="C394:L394"/>
    <mergeCell ref="C301:C304"/>
    <mergeCell ref="C306:L306"/>
    <mergeCell ref="D310:F310"/>
    <mergeCell ref="G310:I310"/>
    <mergeCell ref="C340:I340"/>
    <mergeCell ref="C341:I341"/>
    <mergeCell ref="C379:K379"/>
    <mergeCell ref="B380:L380"/>
    <mergeCell ref="B381:L381"/>
    <mergeCell ref="C384:L384"/>
    <mergeCell ref="C393:L393"/>
    <mergeCell ref="C298:C300"/>
    <mergeCell ref="C254:C259"/>
    <mergeCell ref="C265:C268"/>
    <mergeCell ref="C270:C271"/>
    <mergeCell ref="C272:C275"/>
    <mergeCell ref="C276:C277"/>
    <mergeCell ref="C278:C281"/>
    <mergeCell ref="C282:C283"/>
    <mergeCell ref="C284:C287"/>
    <mergeCell ref="C288:C290"/>
    <mergeCell ref="C291:C294"/>
    <mergeCell ref="C295:C297"/>
    <mergeCell ref="C248:C253"/>
    <mergeCell ref="C112:K112"/>
    <mergeCell ref="C217:C218"/>
    <mergeCell ref="C224:C227"/>
    <mergeCell ref="D224:D227"/>
    <mergeCell ref="C228:C231"/>
    <mergeCell ref="D228:D231"/>
    <mergeCell ref="C232:C233"/>
    <mergeCell ref="D232:D233"/>
    <mergeCell ref="C234:C238"/>
    <mergeCell ref="C239:C243"/>
    <mergeCell ref="C244:C247"/>
    <mergeCell ref="C110:K110"/>
    <mergeCell ref="B2:L2"/>
    <mergeCell ref="C5:L5"/>
    <mergeCell ref="D10:H10"/>
    <mergeCell ref="C92:K92"/>
    <mergeCell ref="C94:K94"/>
  </mergeCells>
  <hyperlinks>
    <hyperlink ref="C111" r:id="rId1" location="ap40.23.98_19.1" xr:uid="{CF08ABB2-EDC2-42B7-8AFE-3C154EB12521}"/>
    <hyperlink ref="C93" r:id="rId2" location="ap40.23.98_19.1" xr:uid="{845D667B-BACB-44BF-B7AE-3BBDE3A663BD}"/>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D7B6-0D1A-4108-B877-C468584B7953}">
  <dimension ref="A1:M560"/>
  <sheetViews>
    <sheetView topLeftCell="A394" zoomScale="90" zoomScaleNormal="90" workbookViewId="0">
      <selection activeCell="D475" sqref="D475"/>
    </sheetView>
  </sheetViews>
  <sheetFormatPr baseColWidth="10" defaultColWidth="8.83203125" defaultRowHeight="15"/>
  <cols>
    <col min="3" max="3" width="30" customWidth="1"/>
    <col min="4" max="4" width="16.5" customWidth="1"/>
    <col min="5" max="5" width="17.5" customWidth="1"/>
    <col min="6" max="6" width="16.33203125" customWidth="1"/>
    <col min="7" max="7" width="19" customWidth="1"/>
    <col min="8" max="8" width="26.5" customWidth="1"/>
    <col min="9" max="9" width="16.1640625" customWidth="1"/>
    <col min="10" max="10" width="13.1640625" customWidth="1"/>
    <col min="11" max="11" width="12.6640625" bestFit="1" customWidth="1"/>
  </cols>
  <sheetData>
    <row r="1" spans="1:13">
      <c r="A1" s="6"/>
      <c r="B1" s="7"/>
      <c r="C1" s="6"/>
      <c r="D1" s="6"/>
      <c r="E1" s="6"/>
      <c r="F1" s="6"/>
      <c r="G1" s="6"/>
      <c r="H1" s="6"/>
      <c r="I1" s="6"/>
      <c r="J1" s="6"/>
      <c r="K1" s="6"/>
      <c r="L1" s="6"/>
      <c r="M1" s="6"/>
    </row>
    <row r="2" spans="1:13" ht="20">
      <c r="A2" s="6"/>
      <c r="B2" s="855" t="s">
        <v>167</v>
      </c>
      <c r="C2" s="856"/>
      <c r="D2" s="856"/>
      <c r="E2" s="856"/>
      <c r="F2" s="856"/>
      <c r="G2" s="856"/>
      <c r="H2" s="856"/>
      <c r="I2" s="856"/>
      <c r="J2" s="856"/>
      <c r="K2" s="856"/>
      <c r="L2" s="857"/>
      <c r="M2" s="6"/>
    </row>
    <row r="3" spans="1:13">
      <c r="A3" s="6"/>
      <c r="B3" s="7"/>
      <c r="C3" s="6"/>
      <c r="D3" s="6"/>
      <c r="E3" s="8"/>
      <c r="F3" s="325" t="s">
        <v>643</v>
      </c>
      <c r="G3" s="9"/>
      <c r="H3" s="6"/>
      <c r="I3" s="6"/>
      <c r="J3" s="6"/>
      <c r="K3" s="6"/>
      <c r="L3" s="6"/>
      <c r="M3" s="6"/>
    </row>
    <row r="4" spans="1:13" ht="18">
      <c r="A4" s="6"/>
      <c r="B4" s="7"/>
      <c r="C4" s="10" t="s">
        <v>644</v>
      </c>
      <c r="D4" s="6"/>
      <c r="E4" s="6"/>
      <c r="F4" s="6"/>
      <c r="G4" s="11"/>
      <c r="H4" s="6"/>
      <c r="I4" s="6"/>
      <c r="J4" s="6"/>
      <c r="K4" s="6"/>
      <c r="L4" s="6"/>
      <c r="M4" s="6"/>
    </row>
    <row r="5" spans="1:13">
      <c r="A5" s="6"/>
      <c r="B5" s="7"/>
      <c r="C5" s="858" t="s">
        <v>170</v>
      </c>
      <c r="D5" s="858"/>
      <c r="E5" s="858"/>
      <c r="F5" s="858"/>
      <c r="G5" s="858"/>
      <c r="H5" s="858"/>
      <c r="I5" s="858"/>
      <c r="J5" s="858"/>
      <c r="K5" s="858"/>
      <c r="L5" s="858"/>
      <c r="M5" s="6"/>
    </row>
    <row r="6" spans="1:13" ht="16" thickBot="1">
      <c r="A6" s="6"/>
      <c r="B6" s="7"/>
      <c r="C6" s="13"/>
      <c r="D6" s="12"/>
      <c r="E6" s="12"/>
      <c r="F6" s="12"/>
      <c r="G6" s="12"/>
      <c r="H6" s="12"/>
      <c r="I6" s="12"/>
      <c r="J6" s="12"/>
      <c r="K6" s="12"/>
      <c r="L6" s="12"/>
      <c r="M6" s="6"/>
    </row>
    <row r="7" spans="1:13" ht="16" thickBot="1">
      <c r="A7" s="6"/>
      <c r="B7" s="7"/>
      <c r="C7" s="6"/>
      <c r="D7" s="14" t="s">
        <v>171</v>
      </c>
      <c r="E7" s="15" t="s">
        <v>172</v>
      </c>
      <c r="F7" s="12"/>
      <c r="G7" s="12"/>
      <c r="H7" s="12"/>
      <c r="I7" s="12"/>
      <c r="J7" s="12"/>
      <c r="K7" s="12"/>
      <c r="L7" s="12"/>
      <c r="M7" s="6"/>
    </row>
    <row r="8" spans="1:13">
      <c r="A8" s="6"/>
      <c r="B8" s="7"/>
      <c r="C8" s="6"/>
      <c r="D8" s="16" t="s">
        <v>173</v>
      </c>
      <c r="E8" s="17">
        <v>25</v>
      </c>
      <c r="F8" s="13"/>
      <c r="G8" s="13"/>
      <c r="H8" s="6"/>
      <c r="I8" s="8"/>
      <c r="J8" s="6"/>
      <c r="K8" s="6"/>
      <c r="L8" s="6"/>
      <c r="M8" s="6"/>
    </row>
    <row r="9" spans="1:13" ht="16" thickBot="1">
      <c r="A9" s="6"/>
      <c r="B9" s="7"/>
      <c r="C9" s="6"/>
      <c r="D9" s="18" t="s">
        <v>174</v>
      </c>
      <c r="E9" s="19">
        <v>298</v>
      </c>
      <c r="F9" s="6"/>
      <c r="G9" s="6"/>
      <c r="H9" s="6"/>
      <c r="I9" s="6"/>
      <c r="J9" s="6"/>
      <c r="K9" s="6"/>
      <c r="L9" s="6"/>
      <c r="M9" s="6"/>
    </row>
    <row r="10" spans="1:13">
      <c r="A10" s="6"/>
      <c r="B10" s="7"/>
      <c r="C10" s="6"/>
      <c r="D10" s="859" t="s">
        <v>175</v>
      </c>
      <c r="E10" s="859"/>
      <c r="F10" s="859"/>
      <c r="G10" s="859"/>
      <c r="H10" s="859"/>
      <c r="I10" s="6"/>
      <c r="J10" s="6"/>
      <c r="K10" s="6"/>
      <c r="L10" s="6"/>
      <c r="M10" s="6"/>
    </row>
    <row r="11" spans="1:13">
      <c r="A11" s="6"/>
      <c r="B11" s="7"/>
      <c r="C11" s="6"/>
      <c r="D11" s="6"/>
      <c r="E11" s="6"/>
      <c r="F11" s="6"/>
      <c r="G11" s="6"/>
      <c r="H11" s="6"/>
      <c r="I11" s="6"/>
      <c r="J11" s="6"/>
      <c r="K11" s="6"/>
      <c r="L11" s="6"/>
      <c r="M11" s="6"/>
    </row>
    <row r="12" spans="1:13" ht="16">
      <c r="A12" s="21"/>
      <c r="B12" s="22" t="s">
        <v>176</v>
      </c>
      <c r="C12" s="23" t="s">
        <v>177</v>
      </c>
      <c r="D12" s="24"/>
      <c r="E12" s="24"/>
      <c r="F12" s="25"/>
      <c r="G12" s="25"/>
      <c r="H12" s="25"/>
      <c r="I12" s="25"/>
      <c r="J12" s="25"/>
      <c r="K12" s="25"/>
      <c r="L12" s="26"/>
      <c r="M12" s="21"/>
    </row>
    <row r="13" spans="1:13" ht="16" thickBot="1">
      <c r="A13" s="6"/>
      <c r="B13" s="7"/>
      <c r="C13" s="6"/>
      <c r="D13" s="6"/>
      <c r="E13" s="6"/>
      <c r="F13" s="6"/>
      <c r="G13" s="6"/>
      <c r="H13" s="6"/>
      <c r="I13" s="6"/>
      <c r="J13" s="6"/>
      <c r="K13" s="6"/>
      <c r="L13" s="6"/>
      <c r="M13" s="6"/>
    </row>
    <row r="14" spans="1:13" ht="28">
      <c r="A14" s="6"/>
      <c r="B14" s="6"/>
      <c r="C14" s="27" t="s">
        <v>178</v>
      </c>
      <c r="D14" s="28" t="s">
        <v>179</v>
      </c>
      <c r="E14" s="28" t="s">
        <v>180</v>
      </c>
      <c r="F14" s="28" t="s">
        <v>181</v>
      </c>
      <c r="G14" s="28" t="s">
        <v>182</v>
      </c>
      <c r="H14" s="28" t="s">
        <v>180</v>
      </c>
      <c r="I14" s="28" t="s">
        <v>181</v>
      </c>
      <c r="J14" s="29" t="s">
        <v>182</v>
      </c>
      <c r="K14" s="30"/>
      <c r="L14" s="362"/>
      <c r="M14" s="6"/>
    </row>
    <row r="15" spans="1:13" ht="26">
      <c r="A15" s="31"/>
      <c r="B15" s="31"/>
      <c r="C15" s="32"/>
      <c r="D15" s="33" t="s">
        <v>183</v>
      </c>
      <c r="E15" s="33" t="s">
        <v>184</v>
      </c>
      <c r="F15" s="33" t="s">
        <v>185</v>
      </c>
      <c r="G15" s="33" t="s">
        <v>186</v>
      </c>
      <c r="H15" s="33" t="s">
        <v>187</v>
      </c>
      <c r="I15" s="33" t="s">
        <v>188</v>
      </c>
      <c r="J15" s="34" t="s">
        <v>189</v>
      </c>
      <c r="K15" s="30"/>
      <c r="L15" s="31"/>
      <c r="M15" s="31"/>
    </row>
    <row r="16" spans="1:13">
      <c r="A16" s="6"/>
      <c r="B16" s="7"/>
      <c r="C16" s="35" t="s">
        <v>190</v>
      </c>
      <c r="D16" s="36"/>
      <c r="E16" s="36"/>
      <c r="F16" s="36"/>
      <c r="G16" s="36"/>
      <c r="H16" s="36"/>
      <c r="I16" s="36"/>
      <c r="J16" s="37"/>
      <c r="K16" s="6"/>
      <c r="L16" s="6"/>
      <c r="M16" s="6"/>
    </row>
    <row r="17" spans="1:13">
      <c r="A17" s="6"/>
      <c r="B17" s="38"/>
      <c r="C17" s="45" t="s">
        <v>191</v>
      </c>
      <c r="D17" s="40">
        <v>25.09</v>
      </c>
      <c r="E17" s="40">
        <v>103.69</v>
      </c>
      <c r="F17" s="41">
        <v>11</v>
      </c>
      <c r="G17" s="42">
        <v>1.6</v>
      </c>
      <c r="H17" s="41">
        <v>2602</v>
      </c>
      <c r="I17" s="41">
        <v>276</v>
      </c>
      <c r="J17" s="43">
        <v>40</v>
      </c>
      <c r="K17" s="44"/>
      <c r="L17" s="6"/>
      <c r="M17" s="44"/>
    </row>
    <row r="18" spans="1:13">
      <c r="A18" s="6"/>
      <c r="B18" s="38"/>
      <c r="C18" s="45" t="s">
        <v>192</v>
      </c>
      <c r="D18" s="40">
        <v>24.93</v>
      </c>
      <c r="E18" s="40">
        <v>93.28</v>
      </c>
      <c r="F18" s="41">
        <v>11</v>
      </c>
      <c r="G18" s="42">
        <v>1.6</v>
      </c>
      <c r="H18" s="41">
        <v>2325</v>
      </c>
      <c r="I18" s="41">
        <v>274</v>
      </c>
      <c r="J18" s="43">
        <v>40</v>
      </c>
      <c r="K18" s="44"/>
      <c r="L18" s="6"/>
      <c r="M18" s="44"/>
    </row>
    <row r="19" spans="1:13">
      <c r="A19" s="6"/>
      <c r="B19" s="38"/>
      <c r="C19" s="45" t="s">
        <v>193</v>
      </c>
      <c r="D19" s="40">
        <v>17.25</v>
      </c>
      <c r="E19" s="40">
        <v>97.17</v>
      </c>
      <c r="F19" s="41">
        <v>11</v>
      </c>
      <c r="G19" s="42">
        <v>1.6</v>
      </c>
      <c r="H19" s="41">
        <v>1676</v>
      </c>
      <c r="I19" s="41">
        <v>190</v>
      </c>
      <c r="J19" s="43">
        <v>28</v>
      </c>
      <c r="K19" s="44"/>
      <c r="L19" s="6"/>
      <c r="M19" s="44"/>
    </row>
    <row r="20" spans="1:13">
      <c r="A20" s="6"/>
      <c r="B20" s="38"/>
      <c r="C20" s="45" t="s">
        <v>194</v>
      </c>
      <c r="D20" s="40">
        <v>14.21</v>
      </c>
      <c r="E20" s="40">
        <v>97.72</v>
      </c>
      <c r="F20" s="41">
        <v>11</v>
      </c>
      <c r="G20" s="42">
        <v>1.6</v>
      </c>
      <c r="H20" s="41">
        <v>1389</v>
      </c>
      <c r="I20" s="41">
        <v>156</v>
      </c>
      <c r="J20" s="43">
        <v>23</v>
      </c>
      <c r="K20" s="44"/>
      <c r="L20" s="6"/>
      <c r="M20" s="44"/>
    </row>
    <row r="21" spans="1:13">
      <c r="A21" s="6"/>
      <c r="B21" s="38"/>
      <c r="C21" s="45" t="s">
        <v>195</v>
      </c>
      <c r="D21" s="40">
        <v>21.39</v>
      </c>
      <c r="E21" s="40">
        <v>94.27</v>
      </c>
      <c r="F21" s="41">
        <v>11</v>
      </c>
      <c r="G21" s="42">
        <v>1.6</v>
      </c>
      <c r="H21" s="41">
        <v>2016</v>
      </c>
      <c r="I21" s="41">
        <v>235</v>
      </c>
      <c r="J21" s="43">
        <v>34</v>
      </c>
      <c r="K21" s="46"/>
      <c r="L21" s="6"/>
      <c r="M21" s="44"/>
    </row>
    <row r="22" spans="1:13">
      <c r="A22" s="6"/>
      <c r="B22" s="38"/>
      <c r="C22" s="45" t="s">
        <v>196</v>
      </c>
      <c r="D22" s="40">
        <v>19.73</v>
      </c>
      <c r="E22" s="40">
        <v>95.52</v>
      </c>
      <c r="F22" s="41">
        <v>11</v>
      </c>
      <c r="G22" s="42">
        <v>1.6</v>
      </c>
      <c r="H22" s="41">
        <v>1885</v>
      </c>
      <c r="I22" s="41">
        <v>217</v>
      </c>
      <c r="J22" s="43">
        <v>32</v>
      </c>
      <c r="K22" s="44"/>
      <c r="L22" s="6"/>
      <c r="M22" s="44"/>
    </row>
    <row r="23" spans="1:13">
      <c r="A23" s="6"/>
      <c r="B23" s="38"/>
      <c r="C23" s="45" t="s">
        <v>197</v>
      </c>
      <c r="D23" s="40">
        <v>26.28</v>
      </c>
      <c r="E23" s="40">
        <v>93.9</v>
      </c>
      <c r="F23" s="41">
        <v>11</v>
      </c>
      <c r="G23" s="42">
        <v>1.6</v>
      </c>
      <c r="H23" s="41">
        <v>2468</v>
      </c>
      <c r="I23" s="41">
        <v>289</v>
      </c>
      <c r="J23" s="43">
        <v>42</v>
      </c>
      <c r="K23" s="44"/>
      <c r="L23" s="6"/>
      <c r="M23" s="44"/>
    </row>
    <row r="24" spans="1:13">
      <c r="A24" s="6"/>
      <c r="B24" s="38"/>
      <c r="C24" s="45" t="s">
        <v>198</v>
      </c>
      <c r="D24" s="40">
        <v>22.35</v>
      </c>
      <c r="E24" s="40">
        <v>94.67</v>
      </c>
      <c r="F24" s="41">
        <v>11</v>
      </c>
      <c r="G24" s="42">
        <v>1.6</v>
      </c>
      <c r="H24" s="41">
        <v>2116</v>
      </c>
      <c r="I24" s="41">
        <v>246</v>
      </c>
      <c r="J24" s="43">
        <v>36</v>
      </c>
      <c r="K24" s="44"/>
      <c r="L24" s="6"/>
      <c r="M24" s="44"/>
    </row>
    <row r="25" spans="1:13">
      <c r="A25" s="6"/>
      <c r="B25" s="38"/>
      <c r="C25" s="45" t="s">
        <v>199</v>
      </c>
      <c r="D25" s="40">
        <v>24.8</v>
      </c>
      <c r="E25" s="40">
        <v>113.67</v>
      </c>
      <c r="F25" s="41">
        <v>11</v>
      </c>
      <c r="G25" s="42">
        <v>1.6</v>
      </c>
      <c r="H25" s="41">
        <v>2819</v>
      </c>
      <c r="I25" s="41">
        <v>273</v>
      </c>
      <c r="J25" s="43">
        <v>40</v>
      </c>
      <c r="K25" s="44"/>
      <c r="L25" s="6"/>
      <c r="M25" s="44"/>
    </row>
    <row r="26" spans="1:13">
      <c r="A26" s="6"/>
      <c r="B26" s="7"/>
      <c r="C26" s="47" t="s">
        <v>200</v>
      </c>
      <c r="D26" s="48"/>
      <c r="E26" s="48"/>
      <c r="F26" s="49"/>
      <c r="G26" s="50"/>
      <c r="H26" s="49"/>
      <c r="I26" s="49"/>
      <c r="J26" s="51"/>
      <c r="K26" s="44"/>
      <c r="L26" s="6"/>
      <c r="M26" s="44"/>
    </row>
    <row r="27" spans="1:13">
      <c r="A27" s="6"/>
      <c r="B27" s="38"/>
      <c r="C27" s="45" t="s">
        <v>201</v>
      </c>
      <c r="D27" s="40">
        <v>9.9499999999999993</v>
      </c>
      <c r="E27" s="40">
        <v>90.7</v>
      </c>
      <c r="F27" s="41">
        <v>32</v>
      </c>
      <c r="G27" s="42">
        <v>4.2</v>
      </c>
      <c r="H27" s="41">
        <v>902</v>
      </c>
      <c r="I27" s="41">
        <v>318</v>
      </c>
      <c r="J27" s="43">
        <v>42</v>
      </c>
      <c r="K27" s="44"/>
      <c r="L27" s="6"/>
      <c r="M27" s="44"/>
    </row>
    <row r="28" spans="1:13">
      <c r="A28" s="6"/>
      <c r="B28" s="38"/>
      <c r="C28" s="45" t="s">
        <v>202</v>
      </c>
      <c r="D28" s="40">
        <v>30</v>
      </c>
      <c r="E28" s="40">
        <v>102.41</v>
      </c>
      <c r="F28" s="41">
        <v>32</v>
      </c>
      <c r="G28" s="42">
        <v>4.2</v>
      </c>
      <c r="H28" s="41">
        <v>3072</v>
      </c>
      <c r="I28" s="41">
        <v>960</v>
      </c>
      <c r="J28" s="43">
        <v>126</v>
      </c>
      <c r="K28" s="52"/>
      <c r="L28" s="6"/>
      <c r="M28" s="44"/>
    </row>
    <row r="29" spans="1:13">
      <c r="A29" s="6"/>
      <c r="B29" s="38"/>
      <c r="C29" s="45" t="s">
        <v>203</v>
      </c>
      <c r="D29" s="40">
        <v>38</v>
      </c>
      <c r="E29" s="40">
        <v>75</v>
      </c>
      <c r="F29" s="41">
        <v>32</v>
      </c>
      <c r="G29" s="42">
        <v>4.2</v>
      </c>
      <c r="H29" s="41">
        <v>2850</v>
      </c>
      <c r="I29" s="41">
        <v>1216</v>
      </c>
      <c r="J29" s="43">
        <v>160</v>
      </c>
      <c r="K29" s="6"/>
      <c r="L29" s="6"/>
      <c r="M29" s="44"/>
    </row>
    <row r="30" spans="1:13">
      <c r="A30" s="6"/>
      <c r="B30" s="38"/>
      <c r="C30" s="45" t="s">
        <v>204</v>
      </c>
      <c r="D30" s="40">
        <v>28</v>
      </c>
      <c r="E30" s="40">
        <v>85.97</v>
      </c>
      <c r="F30" s="41">
        <v>32</v>
      </c>
      <c r="G30" s="42">
        <v>4.2</v>
      </c>
      <c r="H30" s="41">
        <v>2407</v>
      </c>
      <c r="I30" s="41">
        <v>896</v>
      </c>
      <c r="J30" s="43">
        <v>118</v>
      </c>
      <c r="K30" s="6"/>
      <c r="L30" s="6"/>
      <c r="M30" s="44"/>
    </row>
    <row r="31" spans="1:13">
      <c r="A31" s="6"/>
      <c r="B31" s="7"/>
      <c r="C31" s="47" t="s">
        <v>205</v>
      </c>
      <c r="D31" s="48"/>
      <c r="E31" s="48"/>
      <c r="F31" s="49"/>
      <c r="G31" s="50"/>
      <c r="H31" s="53"/>
      <c r="I31" s="53"/>
      <c r="J31" s="54"/>
      <c r="K31" s="6"/>
      <c r="L31" s="6"/>
      <c r="M31" s="44"/>
    </row>
    <row r="32" spans="1:13">
      <c r="A32" s="6"/>
      <c r="B32" s="38"/>
      <c r="C32" s="45" t="s">
        <v>206</v>
      </c>
      <c r="D32" s="40">
        <v>8.25</v>
      </c>
      <c r="E32" s="40">
        <v>118.17</v>
      </c>
      <c r="F32" s="41">
        <v>32</v>
      </c>
      <c r="G32" s="42">
        <v>4.2</v>
      </c>
      <c r="H32" s="41">
        <v>975</v>
      </c>
      <c r="I32" s="41">
        <v>264</v>
      </c>
      <c r="J32" s="43">
        <v>35</v>
      </c>
      <c r="K32" s="6"/>
      <c r="L32" s="6"/>
      <c r="M32" s="44"/>
    </row>
    <row r="33" spans="1:13">
      <c r="A33" s="6"/>
      <c r="B33" s="38"/>
      <c r="C33" s="45" t="s">
        <v>207</v>
      </c>
      <c r="D33" s="40">
        <v>8</v>
      </c>
      <c r="E33" s="40">
        <v>111.84</v>
      </c>
      <c r="F33" s="41">
        <v>32</v>
      </c>
      <c r="G33" s="42">
        <v>4.2</v>
      </c>
      <c r="H33" s="41">
        <v>895</v>
      </c>
      <c r="I33" s="41">
        <v>256</v>
      </c>
      <c r="J33" s="43">
        <v>34</v>
      </c>
      <c r="K33" s="6"/>
      <c r="L33" s="6"/>
      <c r="M33" s="44"/>
    </row>
    <row r="34" spans="1:13">
      <c r="A34" s="6"/>
      <c r="B34" s="38"/>
      <c r="C34" s="45" t="s">
        <v>208</v>
      </c>
      <c r="D34" s="40">
        <v>10.39</v>
      </c>
      <c r="E34" s="40">
        <v>105.51</v>
      </c>
      <c r="F34" s="41">
        <v>32</v>
      </c>
      <c r="G34" s="42">
        <v>4.2</v>
      </c>
      <c r="H34" s="41">
        <v>1096</v>
      </c>
      <c r="I34" s="41">
        <v>332</v>
      </c>
      <c r="J34" s="43">
        <v>44</v>
      </c>
      <c r="K34" s="6"/>
      <c r="L34" s="6"/>
      <c r="M34" s="44"/>
    </row>
    <row r="35" spans="1:13">
      <c r="A35" s="6"/>
      <c r="B35" s="38"/>
      <c r="C35" s="45" t="s">
        <v>209</v>
      </c>
      <c r="D35" s="40">
        <v>17.48</v>
      </c>
      <c r="E35" s="40">
        <v>93.8</v>
      </c>
      <c r="F35" s="42">
        <v>7.2</v>
      </c>
      <c r="G35" s="42">
        <v>3.6</v>
      </c>
      <c r="H35" s="41">
        <v>1640</v>
      </c>
      <c r="I35" s="41">
        <v>126</v>
      </c>
      <c r="J35" s="43">
        <v>63</v>
      </c>
      <c r="K35" s="6"/>
      <c r="L35" s="6"/>
      <c r="M35" s="44"/>
    </row>
    <row r="36" spans="1:13">
      <c r="A36" s="31"/>
      <c r="B36" s="31"/>
      <c r="C36" s="32"/>
      <c r="D36" s="55" t="s">
        <v>210</v>
      </c>
      <c r="E36" s="55" t="s">
        <v>184</v>
      </c>
      <c r="F36" s="55" t="s">
        <v>185</v>
      </c>
      <c r="G36" s="55" t="s">
        <v>186</v>
      </c>
      <c r="H36" s="55" t="s">
        <v>211</v>
      </c>
      <c r="I36" s="55" t="s">
        <v>212</v>
      </c>
      <c r="J36" s="56" t="s">
        <v>213</v>
      </c>
      <c r="K36" s="6"/>
      <c r="L36" s="6"/>
      <c r="M36" s="44"/>
    </row>
    <row r="37" spans="1:13">
      <c r="A37" s="6"/>
      <c r="B37" s="7"/>
      <c r="C37" s="57" t="s">
        <v>59</v>
      </c>
      <c r="D37" s="58"/>
      <c r="E37" s="59"/>
      <c r="F37" s="60"/>
      <c r="G37" s="60"/>
      <c r="H37" s="61"/>
      <c r="I37" s="61"/>
      <c r="J37" s="62"/>
      <c r="K37" s="6"/>
      <c r="L37" s="6"/>
      <c r="M37" s="44"/>
    </row>
    <row r="38" spans="1:13">
      <c r="A38" s="6"/>
      <c r="B38" s="63"/>
      <c r="C38" s="45" t="s">
        <v>59</v>
      </c>
      <c r="D38" s="64">
        <v>1.026E-3</v>
      </c>
      <c r="E38" s="40">
        <v>53.06</v>
      </c>
      <c r="F38" s="42">
        <v>1</v>
      </c>
      <c r="G38" s="40">
        <v>0.1</v>
      </c>
      <c r="H38" s="65">
        <v>5.4440000000000002E-2</v>
      </c>
      <c r="I38" s="65">
        <v>1.0300000000000001E-3</v>
      </c>
      <c r="J38" s="66">
        <v>1E-4</v>
      </c>
      <c r="K38" s="663">
        <f>((H38/1000)+(I38/1000000)+(J38/1000000))</f>
        <v>5.4441129999999998E-5</v>
      </c>
      <c r="L38" s="6"/>
      <c r="M38" s="44"/>
    </row>
    <row r="39" spans="1:13">
      <c r="A39" s="6"/>
      <c r="B39" s="7"/>
      <c r="C39" s="67" t="s">
        <v>214</v>
      </c>
      <c r="D39" s="68"/>
      <c r="E39" s="68"/>
      <c r="F39" s="68"/>
      <c r="G39" s="68"/>
      <c r="H39" s="69"/>
      <c r="I39" s="70"/>
      <c r="J39" s="71"/>
      <c r="K39" s="6"/>
      <c r="L39" s="6"/>
      <c r="M39" s="44"/>
    </row>
    <row r="40" spans="1:13">
      <c r="A40" s="6"/>
      <c r="B40" s="38"/>
      <c r="C40" s="45" t="s">
        <v>215</v>
      </c>
      <c r="D40" s="64">
        <v>9.2E-5</v>
      </c>
      <c r="E40" s="40">
        <v>274.32</v>
      </c>
      <c r="F40" s="72">
        <v>2.2000000000000002E-2</v>
      </c>
      <c r="G40" s="40">
        <v>0.1</v>
      </c>
      <c r="H40" s="65">
        <v>2.5239999999999999E-2</v>
      </c>
      <c r="I40" s="64">
        <v>1.9999999999999999E-6</v>
      </c>
      <c r="J40" s="73">
        <v>9.0000000000000002E-6</v>
      </c>
      <c r="K40" s="6"/>
      <c r="L40" s="6"/>
      <c r="M40" s="44"/>
    </row>
    <row r="41" spans="1:13">
      <c r="A41" s="6"/>
      <c r="B41" s="38"/>
      <c r="C41" s="45" t="s">
        <v>216</v>
      </c>
      <c r="D41" s="64">
        <v>5.9900000000000003E-4</v>
      </c>
      <c r="E41" s="40">
        <v>46.85</v>
      </c>
      <c r="F41" s="40">
        <v>0.48</v>
      </c>
      <c r="G41" s="40">
        <v>0.1</v>
      </c>
      <c r="H41" s="65">
        <v>2.8060000000000002E-2</v>
      </c>
      <c r="I41" s="64">
        <v>2.8800000000000001E-4</v>
      </c>
      <c r="J41" s="73">
        <v>6.0000000000000002E-5</v>
      </c>
      <c r="K41" s="98"/>
      <c r="L41" s="6"/>
      <c r="M41" s="44"/>
    </row>
    <row r="42" spans="1:13">
      <c r="A42" s="6"/>
      <c r="B42" s="38"/>
      <c r="C42" s="45" t="s">
        <v>217</v>
      </c>
      <c r="D42" s="64">
        <v>1.3879999999999999E-3</v>
      </c>
      <c r="E42" s="74">
        <v>59</v>
      </c>
      <c r="F42" s="42">
        <v>3</v>
      </c>
      <c r="G42" s="40">
        <v>0.6</v>
      </c>
      <c r="H42" s="65">
        <v>8.1890000000000004E-2</v>
      </c>
      <c r="I42" s="64">
        <v>4.1640000000000002E-3</v>
      </c>
      <c r="J42" s="73">
        <v>8.3299999999999997E-4</v>
      </c>
      <c r="K42" s="6"/>
      <c r="L42" s="6"/>
      <c r="M42" s="44"/>
    </row>
    <row r="43" spans="1:13">
      <c r="A43" s="6"/>
      <c r="B43" s="38"/>
      <c r="C43" s="45" t="s">
        <v>218</v>
      </c>
      <c r="D43" s="64">
        <v>2.516E-3</v>
      </c>
      <c r="E43" s="74">
        <v>61.46</v>
      </c>
      <c r="F43" s="42">
        <v>3</v>
      </c>
      <c r="G43" s="40">
        <v>0.6</v>
      </c>
      <c r="H43" s="65">
        <v>0.15462999999999999</v>
      </c>
      <c r="I43" s="64">
        <v>7.548E-3</v>
      </c>
      <c r="J43" s="73">
        <v>1.5100000000000001E-3</v>
      </c>
      <c r="K43" s="13"/>
      <c r="L43" s="6"/>
      <c r="M43" s="44"/>
    </row>
    <row r="44" spans="1:13">
      <c r="A44" s="6"/>
      <c r="B44" s="7"/>
      <c r="C44" s="47" t="s">
        <v>219</v>
      </c>
      <c r="D44" s="68"/>
      <c r="E44" s="68"/>
      <c r="F44" s="75"/>
      <c r="G44" s="75"/>
      <c r="H44" s="70"/>
      <c r="I44" s="70"/>
      <c r="J44" s="71"/>
      <c r="K44" s="6"/>
      <c r="L44" s="6"/>
      <c r="M44" s="44"/>
    </row>
    <row r="45" spans="1:13">
      <c r="A45" s="21"/>
      <c r="B45" s="76"/>
      <c r="C45" s="77" t="s">
        <v>220</v>
      </c>
      <c r="D45" s="78">
        <v>4.8500000000000003E-4</v>
      </c>
      <c r="E45" s="79">
        <v>52.07</v>
      </c>
      <c r="F45" s="80">
        <v>3.2</v>
      </c>
      <c r="G45" s="79">
        <v>0.63</v>
      </c>
      <c r="H45" s="64">
        <v>2.5253999999999999E-2</v>
      </c>
      <c r="I45" s="64">
        <v>1.552E-3</v>
      </c>
      <c r="J45" s="73">
        <v>3.0600000000000001E-4</v>
      </c>
      <c r="K45" s="6"/>
      <c r="L45" s="6"/>
      <c r="M45" s="44"/>
    </row>
    <row r="46" spans="1:13">
      <c r="A46" s="21"/>
      <c r="B46" s="76"/>
      <c r="C46" s="77" t="s">
        <v>221</v>
      </c>
      <c r="D46" s="78">
        <v>6.5499999999999998E-4</v>
      </c>
      <c r="E46" s="79">
        <v>52.07</v>
      </c>
      <c r="F46" s="80">
        <v>3.2</v>
      </c>
      <c r="G46" s="79">
        <v>0.63</v>
      </c>
      <c r="H46" s="64">
        <v>3.4105999999999997E-2</v>
      </c>
      <c r="I46" s="64">
        <v>2.0960000000000002E-3</v>
      </c>
      <c r="J46" s="73">
        <v>4.1300000000000001E-4</v>
      </c>
      <c r="K46" s="6"/>
      <c r="L46" s="6"/>
      <c r="M46" s="44"/>
    </row>
    <row r="47" spans="1:13">
      <c r="A47" s="31"/>
      <c r="B47" s="31"/>
      <c r="C47" s="32"/>
      <c r="D47" s="55" t="s">
        <v>222</v>
      </c>
      <c r="E47" s="55" t="s">
        <v>184</v>
      </c>
      <c r="F47" s="55" t="s">
        <v>185</v>
      </c>
      <c r="G47" s="55" t="s">
        <v>186</v>
      </c>
      <c r="H47" s="55" t="s">
        <v>223</v>
      </c>
      <c r="I47" s="55" t="s">
        <v>224</v>
      </c>
      <c r="J47" s="56" t="s">
        <v>225</v>
      </c>
      <c r="K47" s="6"/>
      <c r="L47" s="6"/>
      <c r="M47" s="44"/>
    </row>
    <row r="48" spans="1:13">
      <c r="A48" s="21"/>
      <c r="B48" s="81"/>
      <c r="C48" s="82" t="s">
        <v>226</v>
      </c>
      <c r="D48" s="83"/>
      <c r="E48" s="83"/>
      <c r="F48" s="83"/>
      <c r="G48" s="83"/>
      <c r="H48" s="83"/>
      <c r="I48" s="83"/>
      <c r="J48" s="84"/>
      <c r="K48" s="6"/>
      <c r="L48" s="6"/>
      <c r="M48" s="44"/>
    </row>
    <row r="49" spans="1:13">
      <c r="A49" s="6"/>
      <c r="B49" s="38"/>
      <c r="C49" s="45" t="s">
        <v>227</v>
      </c>
      <c r="D49" s="72">
        <v>0.158</v>
      </c>
      <c r="E49" s="40">
        <v>75.36</v>
      </c>
      <c r="F49" s="42">
        <v>3</v>
      </c>
      <c r="G49" s="40">
        <v>0.6</v>
      </c>
      <c r="H49" s="40">
        <v>11.91</v>
      </c>
      <c r="I49" s="40">
        <v>0.47</v>
      </c>
      <c r="J49" s="85">
        <v>0.09</v>
      </c>
      <c r="K49" s="6"/>
      <c r="L49" s="6"/>
      <c r="M49" s="44"/>
    </row>
    <row r="50" spans="1:13">
      <c r="A50" s="6"/>
      <c r="B50" s="38"/>
      <c r="C50" s="45" t="s">
        <v>228</v>
      </c>
      <c r="D50" s="72">
        <v>0.12</v>
      </c>
      <c r="E50" s="40">
        <v>69.25</v>
      </c>
      <c r="F50" s="42">
        <v>3</v>
      </c>
      <c r="G50" s="40">
        <v>0.6</v>
      </c>
      <c r="H50" s="40">
        <v>8.31</v>
      </c>
      <c r="I50" s="40">
        <v>0.36</v>
      </c>
      <c r="J50" s="85">
        <v>7.0000000000000007E-2</v>
      </c>
      <c r="K50" s="6"/>
      <c r="L50" s="6"/>
      <c r="M50" s="44"/>
    </row>
    <row r="51" spans="1:13">
      <c r="A51" s="6"/>
      <c r="B51" s="38"/>
      <c r="C51" s="45" t="s">
        <v>229</v>
      </c>
      <c r="D51" s="72">
        <v>0.10299999999999999</v>
      </c>
      <c r="E51" s="40">
        <v>64.77</v>
      </c>
      <c r="F51" s="42">
        <v>3</v>
      </c>
      <c r="G51" s="40">
        <v>0.6</v>
      </c>
      <c r="H51" s="40">
        <v>6.67</v>
      </c>
      <c r="I51" s="40">
        <v>0.31</v>
      </c>
      <c r="J51" s="85">
        <v>0.06</v>
      </c>
      <c r="K51" s="6"/>
      <c r="L51" s="6"/>
      <c r="M51" s="44"/>
    </row>
    <row r="52" spans="1:13">
      <c r="A52" s="6"/>
      <c r="B52" s="38"/>
      <c r="C52" s="45" t="s">
        <v>230</v>
      </c>
      <c r="D52" s="72">
        <v>0.105</v>
      </c>
      <c r="E52" s="40">
        <v>68.72</v>
      </c>
      <c r="F52" s="42">
        <v>3</v>
      </c>
      <c r="G52" s="40">
        <v>0.6</v>
      </c>
      <c r="H52" s="40">
        <v>7.22</v>
      </c>
      <c r="I52" s="40">
        <v>0.32</v>
      </c>
      <c r="J52" s="85">
        <v>0.06</v>
      </c>
      <c r="K52" s="6"/>
      <c r="L52" s="6"/>
      <c r="M52" s="44"/>
    </row>
    <row r="53" spans="1:13">
      <c r="A53" s="6"/>
      <c r="B53" s="38"/>
      <c r="C53" s="45" t="s">
        <v>231</v>
      </c>
      <c r="D53" s="72">
        <v>0.13800000000000001</v>
      </c>
      <c r="E53" s="40">
        <v>74.540000000000006</v>
      </c>
      <c r="F53" s="42">
        <v>3</v>
      </c>
      <c r="G53" s="40">
        <v>0.6</v>
      </c>
      <c r="H53" s="40">
        <v>10.29</v>
      </c>
      <c r="I53" s="40">
        <v>0.41</v>
      </c>
      <c r="J53" s="85">
        <v>0.08</v>
      </c>
      <c r="K53" s="6"/>
      <c r="L53" s="6"/>
      <c r="M53" s="44"/>
    </row>
    <row r="54" spans="1:13">
      <c r="A54" s="6"/>
      <c r="B54" s="38"/>
      <c r="C54" s="45" t="s">
        <v>232</v>
      </c>
      <c r="D54" s="72">
        <v>0.13900000000000001</v>
      </c>
      <c r="E54" s="40">
        <v>73.25</v>
      </c>
      <c r="F54" s="42">
        <v>3</v>
      </c>
      <c r="G54" s="40">
        <v>0.6</v>
      </c>
      <c r="H54" s="40">
        <v>10.18</v>
      </c>
      <c r="I54" s="40">
        <v>0.42</v>
      </c>
      <c r="J54" s="85">
        <v>0.08</v>
      </c>
      <c r="K54" s="6"/>
      <c r="L54" s="6"/>
      <c r="M54" s="44"/>
    </row>
    <row r="55" spans="1:13">
      <c r="A55" s="6"/>
      <c r="B55" s="38"/>
      <c r="C55" s="45" t="s">
        <v>233</v>
      </c>
      <c r="D55" s="72">
        <v>0.13800000000000001</v>
      </c>
      <c r="E55" s="40">
        <v>73.959999999999994</v>
      </c>
      <c r="F55" s="42">
        <v>3</v>
      </c>
      <c r="G55" s="40">
        <v>0.6</v>
      </c>
      <c r="H55" s="40">
        <v>10.210000000000001</v>
      </c>
      <c r="I55" s="40">
        <v>0.41</v>
      </c>
      <c r="J55" s="85">
        <v>0.08</v>
      </c>
      <c r="K55" s="6"/>
      <c r="L55" s="6"/>
      <c r="M55" s="44"/>
    </row>
    <row r="56" spans="1:13">
      <c r="A56" s="6"/>
      <c r="B56" s="38"/>
      <c r="C56" s="45" t="s">
        <v>234</v>
      </c>
      <c r="D56" s="72">
        <v>0.14599999999999999</v>
      </c>
      <c r="E56" s="40">
        <v>75.040000000000006</v>
      </c>
      <c r="F56" s="42">
        <v>3</v>
      </c>
      <c r="G56" s="40">
        <v>0.6</v>
      </c>
      <c r="H56" s="40">
        <v>10.96</v>
      </c>
      <c r="I56" s="40">
        <v>0.44</v>
      </c>
      <c r="J56" s="85">
        <v>0.09</v>
      </c>
      <c r="K56" s="6"/>
      <c r="L56" s="6"/>
      <c r="M56" s="44"/>
    </row>
    <row r="57" spans="1:13">
      <c r="A57" s="6"/>
      <c r="B57" s="38"/>
      <c r="C57" s="45" t="s">
        <v>235</v>
      </c>
      <c r="D57" s="72">
        <v>6.8000000000000005E-2</v>
      </c>
      <c r="E57" s="40">
        <v>59.6</v>
      </c>
      <c r="F57" s="42">
        <v>3</v>
      </c>
      <c r="G57" s="40">
        <v>0.6</v>
      </c>
      <c r="H57" s="40">
        <v>4.05</v>
      </c>
      <c r="I57" s="40">
        <v>0.2</v>
      </c>
      <c r="J57" s="85">
        <v>0.04</v>
      </c>
      <c r="K57" s="6"/>
      <c r="L57" s="6"/>
      <c r="M57" s="44"/>
    </row>
    <row r="58" spans="1:13">
      <c r="A58" s="6"/>
      <c r="B58" s="38"/>
      <c r="C58" s="45" t="s">
        <v>236</v>
      </c>
      <c r="D58" s="72">
        <v>5.8000000000000003E-2</v>
      </c>
      <c r="E58" s="40">
        <v>65.959999999999994</v>
      </c>
      <c r="F58" s="42">
        <v>3</v>
      </c>
      <c r="G58" s="40">
        <v>0.6</v>
      </c>
      <c r="H58" s="40">
        <v>3.83</v>
      </c>
      <c r="I58" s="40">
        <v>0.17</v>
      </c>
      <c r="J58" s="85">
        <v>0.03</v>
      </c>
      <c r="K58" s="6"/>
      <c r="L58" s="6"/>
      <c r="M58" s="44"/>
    </row>
    <row r="59" spans="1:13">
      <c r="A59" s="6"/>
      <c r="B59" s="38"/>
      <c r="C59" s="45" t="s">
        <v>237</v>
      </c>
      <c r="D59" s="72">
        <v>0.14799999999999999</v>
      </c>
      <c r="E59" s="40">
        <v>74.92</v>
      </c>
      <c r="F59" s="42">
        <v>3</v>
      </c>
      <c r="G59" s="40">
        <v>0.6</v>
      </c>
      <c r="H59" s="40">
        <v>11.09</v>
      </c>
      <c r="I59" s="40">
        <v>0.44</v>
      </c>
      <c r="J59" s="85">
        <v>0.09</v>
      </c>
      <c r="K59" s="6"/>
      <c r="L59" s="6"/>
      <c r="M59" s="44"/>
    </row>
    <row r="60" spans="1:13">
      <c r="A60" s="6"/>
      <c r="B60" s="38"/>
      <c r="C60" s="45" t="s">
        <v>238</v>
      </c>
      <c r="D60" s="72">
        <v>9.9000000000000005E-2</v>
      </c>
      <c r="E60" s="40">
        <v>64.94</v>
      </c>
      <c r="F60" s="42">
        <v>3</v>
      </c>
      <c r="G60" s="40">
        <v>0.6</v>
      </c>
      <c r="H60" s="40">
        <v>6.43</v>
      </c>
      <c r="I60" s="40">
        <v>0.3</v>
      </c>
      <c r="J60" s="85">
        <v>0.06</v>
      </c>
      <c r="K60" s="6"/>
      <c r="L60" s="6"/>
      <c r="M60" s="44"/>
    </row>
    <row r="61" spans="1:13">
      <c r="A61" s="6"/>
      <c r="B61" s="38"/>
      <c r="C61" s="45" t="s">
        <v>239</v>
      </c>
      <c r="D61" s="72">
        <v>0.10299999999999999</v>
      </c>
      <c r="E61" s="40">
        <v>68.86</v>
      </c>
      <c r="F61" s="42">
        <v>3</v>
      </c>
      <c r="G61" s="40">
        <v>0.6</v>
      </c>
      <c r="H61" s="40">
        <v>7.09</v>
      </c>
      <c r="I61" s="40">
        <v>0.31</v>
      </c>
      <c r="J61" s="85">
        <v>0.06</v>
      </c>
      <c r="K61" s="6"/>
      <c r="L61" s="6"/>
      <c r="M61" s="44"/>
    </row>
    <row r="62" spans="1:13">
      <c r="A62" s="6"/>
      <c r="B62" s="38"/>
      <c r="C62" s="45" t="s">
        <v>240</v>
      </c>
      <c r="D62" s="72">
        <v>0.13500000000000001</v>
      </c>
      <c r="E62" s="40">
        <v>75.2</v>
      </c>
      <c r="F62" s="42">
        <v>3</v>
      </c>
      <c r="G62" s="40">
        <v>0.6</v>
      </c>
      <c r="H62" s="40">
        <v>10.15</v>
      </c>
      <c r="I62" s="40">
        <v>0.41</v>
      </c>
      <c r="J62" s="85">
        <v>0.08</v>
      </c>
      <c r="K62" s="6"/>
      <c r="L62" s="6"/>
      <c r="M62" s="44"/>
    </row>
    <row r="63" spans="1:13">
      <c r="A63" s="6"/>
      <c r="B63" s="38"/>
      <c r="C63" s="45" t="s">
        <v>241</v>
      </c>
      <c r="D63" s="72">
        <v>0.13500000000000001</v>
      </c>
      <c r="E63" s="40">
        <v>72.22</v>
      </c>
      <c r="F63" s="42">
        <v>3</v>
      </c>
      <c r="G63" s="40">
        <v>0.6</v>
      </c>
      <c r="H63" s="40">
        <v>9.75</v>
      </c>
      <c r="I63" s="40">
        <v>0.41</v>
      </c>
      <c r="J63" s="85">
        <v>0.08</v>
      </c>
      <c r="K63" s="6"/>
      <c r="L63" s="6"/>
      <c r="M63" s="44"/>
    </row>
    <row r="64" spans="1:13">
      <c r="A64" s="6"/>
      <c r="B64" s="38"/>
      <c r="C64" s="45" t="s">
        <v>242</v>
      </c>
      <c r="D64" s="72">
        <v>9.1999999999999998E-2</v>
      </c>
      <c r="E64" s="40">
        <v>61.71</v>
      </c>
      <c r="F64" s="42">
        <v>3</v>
      </c>
      <c r="G64" s="40">
        <v>0.6</v>
      </c>
      <c r="H64" s="40">
        <v>5.68</v>
      </c>
      <c r="I64" s="40">
        <v>0.28000000000000003</v>
      </c>
      <c r="J64" s="85">
        <v>0.06</v>
      </c>
      <c r="K64" s="6"/>
      <c r="L64" s="6"/>
      <c r="M64" s="44"/>
    </row>
    <row r="65" spans="1:13">
      <c r="A65" s="6"/>
      <c r="B65" s="38"/>
      <c r="C65" s="45" t="s">
        <v>243</v>
      </c>
      <c r="D65" s="72">
        <v>0.14399999999999999</v>
      </c>
      <c r="E65" s="40">
        <v>74.27</v>
      </c>
      <c r="F65" s="42">
        <v>3</v>
      </c>
      <c r="G65" s="40">
        <v>0.6</v>
      </c>
      <c r="H65" s="40">
        <v>10.69</v>
      </c>
      <c r="I65" s="40">
        <v>0.43</v>
      </c>
      <c r="J65" s="85">
        <v>0.09</v>
      </c>
      <c r="K65" s="6"/>
      <c r="L65" s="6"/>
      <c r="M65" s="44"/>
    </row>
    <row r="66" spans="1:13">
      <c r="A66" s="6"/>
      <c r="B66" s="38"/>
      <c r="C66" s="45" t="s">
        <v>244</v>
      </c>
      <c r="D66" s="72">
        <v>0.125</v>
      </c>
      <c r="E66" s="40">
        <v>70.22</v>
      </c>
      <c r="F66" s="42">
        <v>3</v>
      </c>
      <c r="G66" s="40">
        <v>0.6</v>
      </c>
      <c r="H66" s="40">
        <v>8.7799999999999994</v>
      </c>
      <c r="I66" s="40">
        <v>0.38</v>
      </c>
      <c r="J66" s="85">
        <v>0.08</v>
      </c>
      <c r="K66" s="6"/>
      <c r="L66" s="6"/>
      <c r="M66" s="44"/>
    </row>
    <row r="67" spans="1:13">
      <c r="A67" s="6"/>
      <c r="B67" s="38"/>
      <c r="C67" s="45" t="s">
        <v>245</v>
      </c>
      <c r="D67" s="72">
        <v>0.125</v>
      </c>
      <c r="E67" s="40">
        <v>68.02</v>
      </c>
      <c r="F67" s="42">
        <v>3</v>
      </c>
      <c r="G67" s="40">
        <v>0.6</v>
      </c>
      <c r="H67" s="40">
        <v>8.5</v>
      </c>
      <c r="I67" s="40">
        <v>0.38</v>
      </c>
      <c r="J67" s="85">
        <v>0.08</v>
      </c>
      <c r="K67" s="6"/>
      <c r="L67" s="6"/>
      <c r="M67" s="44"/>
    </row>
    <row r="68" spans="1:13">
      <c r="A68" s="6"/>
      <c r="B68" s="38"/>
      <c r="C68" s="45" t="s">
        <v>246</v>
      </c>
      <c r="D68" s="72">
        <v>0.11</v>
      </c>
      <c r="E68" s="40">
        <v>66.88</v>
      </c>
      <c r="F68" s="42">
        <v>3</v>
      </c>
      <c r="G68" s="40">
        <v>0.6</v>
      </c>
      <c r="H68" s="40">
        <v>7.36</v>
      </c>
      <c r="I68" s="40">
        <v>0.33</v>
      </c>
      <c r="J68" s="85">
        <v>7.0000000000000007E-2</v>
      </c>
      <c r="K68" s="6"/>
      <c r="L68" s="6"/>
      <c r="M68" s="44"/>
    </row>
    <row r="69" spans="1:13">
      <c r="A69" s="6"/>
      <c r="B69" s="38"/>
      <c r="C69" s="45" t="s">
        <v>247</v>
      </c>
      <c r="D69" s="72">
        <v>0.13900000000000001</v>
      </c>
      <c r="E69" s="40">
        <v>76.22</v>
      </c>
      <c r="F69" s="42">
        <v>3</v>
      </c>
      <c r="G69" s="40">
        <v>0.6</v>
      </c>
      <c r="H69" s="40">
        <v>10.59</v>
      </c>
      <c r="I69" s="40">
        <v>0.42</v>
      </c>
      <c r="J69" s="85">
        <v>0.08</v>
      </c>
      <c r="K69" s="6"/>
      <c r="L69" s="6"/>
      <c r="M69" s="44"/>
    </row>
    <row r="70" spans="1:13">
      <c r="A70" s="6"/>
      <c r="B70" s="38"/>
      <c r="C70" s="45" t="s">
        <v>248</v>
      </c>
      <c r="D70" s="72">
        <v>0.11</v>
      </c>
      <c r="E70" s="40">
        <v>70.02</v>
      </c>
      <c r="F70" s="42">
        <v>3</v>
      </c>
      <c r="G70" s="40">
        <v>0.6</v>
      </c>
      <c r="H70" s="40">
        <v>7.7</v>
      </c>
      <c r="I70" s="40">
        <v>0.33</v>
      </c>
      <c r="J70" s="85">
        <v>7.0000000000000007E-2</v>
      </c>
      <c r="K70" s="6"/>
      <c r="L70" s="6"/>
      <c r="M70" s="44"/>
    </row>
    <row r="71" spans="1:13">
      <c r="A71" s="6"/>
      <c r="B71" s="38"/>
      <c r="C71" s="45" t="s">
        <v>249</v>
      </c>
      <c r="D71" s="72">
        <v>0.125</v>
      </c>
      <c r="E71" s="40">
        <v>71.02</v>
      </c>
      <c r="F71" s="42">
        <v>3</v>
      </c>
      <c r="G71" s="40">
        <v>0.6</v>
      </c>
      <c r="H71" s="40">
        <v>8.8800000000000008</v>
      </c>
      <c r="I71" s="40">
        <v>0.38</v>
      </c>
      <c r="J71" s="85">
        <v>0.08</v>
      </c>
      <c r="K71" s="6"/>
      <c r="L71" s="6"/>
      <c r="M71" s="44"/>
    </row>
    <row r="72" spans="1:13">
      <c r="A72" s="6"/>
      <c r="B72" s="38"/>
      <c r="C72" s="45" t="s">
        <v>250</v>
      </c>
      <c r="D72" s="72">
        <v>9.0999999999999998E-2</v>
      </c>
      <c r="E72" s="40">
        <v>62.87</v>
      </c>
      <c r="F72" s="42">
        <v>3</v>
      </c>
      <c r="G72" s="40">
        <v>0.6</v>
      </c>
      <c r="H72" s="40">
        <v>5.72</v>
      </c>
      <c r="I72" s="40">
        <v>0.27</v>
      </c>
      <c r="J72" s="85">
        <v>0.05</v>
      </c>
      <c r="K72" s="86"/>
      <c r="L72" s="6"/>
      <c r="M72" s="44"/>
    </row>
    <row r="73" spans="1:13">
      <c r="A73" s="6"/>
      <c r="B73" s="38"/>
      <c r="C73" s="45" t="s">
        <v>251</v>
      </c>
      <c r="D73" s="72">
        <v>9.0999999999999998E-2</v>
      </c>
      <c r="E73" s="40">
        <v>67.77</v>
      </c>
      <c r="F73" s="42">
        <v>3</v>
      </c>
      <c r="G73" s="40">
        <v>0.6</v>
      </c>
      <c r="H73" s="40">
        <v>6.17</v>
      </c>
      <c r="I73" s="40">
        <v>0.27</v>
      </c>
      <c r="J73" s="85">
        <v>0.05</v>
      </c>
      <c r="K73" s="6"/>
      <c r="L73" s="6"/>
      <c r="M73" s="44"/>
    </row>
    <row r="74" spans="1:13">
      <c r="A74" s="6"/>
      <c r="B74" s="38"/>
      <c r="C74" s="45" t="s">
        <v>252</v>
      </c>
      <c r="D74" s="72">
        <v>0.14000000000000001</v>
      </c>
      <c r="E74" s="40">
        <v>72.930000000000007</v>
      </c>
      <c r="F74" s="42">
        <v>3</v>
      </c>
      <c r="G74" s="40">
        <v>0.6</v>
      </c>
      <c r="H74" s="40">
        <v>10.210000000000001</v>
      </c>
      <c r="I74" s="40">
        <v>0.42</v>
      </c>
      <c r="J74" s="85">
        <v>0.08</v>
      </c>
      <c r="K74" s="6"/>
      <c r="L74" s="6"/>
      <c r="M74" s="44"/>
    </row>
    <row r="75" spans="1:13">
      <c r="A75" s="6"/>
      <c r="B75" s="38"/>
      <c r="C75" s="45" t="s">
        <v>253</v>
      </c>
      <c r="D75" s="72">
        <v>0.15</v>
      </c>
      <c r="E75" s="40">
        <v>75.099999999999994</v>
      </c>
      <c r="F75" s="42">
        <v>3</v>
      </c>
      <c r="G75" s="40">
        <v>0.6</v>
      </c>
      <c r="H75" s="40">
        <v>11.27</v>
      </c>
      <c r="I75" s="40">
        <v>0.45</v>
      </c>
      <c r="J75" s="85">
        <v>0.09</v>
      </c>
      <c r="K75" s="6"/>
      <c r="L75" s="6"/>
      <c r="M75" s="44"/>
    </row>
    <row r="76" spans="1:13">
      <c r="A76" s="6"/>
      <c r="B76" s="38"/>
      <c r="C76" s="45" t="s">
        <v>254</v>
      </c>
      <c r="D76" s="72">
        <v>0.125</v>
      </c>
      <c r="E76" s="40">
        <v>72.34</v>
      </c>
      <c r="F76" s="42">
        <v>3</v>
      </c>
      <c r="G76" s="40">
        <v>0.6</v>
      </c>
      <c r="H76" s="40">
        <v>9.0399999999999991</v>
      </c>
      <c r="I76" s="40">
        <v>0.38</v>
      </c>
      <c r="J76" s="85">
        <v>0.08</v>
      </c>
      <c r="K76" s="6"/>
      <c r="L76" s="6"/>
      <c r="M76" s="44"/>
    </row>
    <row r="77" spans="1:13">
      <c r="A77" s="6"/>
      <c r="B77" s="38"/>
      <c r="C77" s="45" t="s">
        <v>255</v>
      </c>
      <c r="D77" s="72">
        <v>0.13900000000000001</v>
      </c>
      <c r="E77" s="40">
        <v>74.540000000000006</v>
      </c>
      <c r="F77" s="42">
        <v>3</v>
      </c>
      <c r="G77" s="40">
        <v>0.6</v>
      </c>
      <c r="H77" s="40">
        <v>10.36</v>
      </c>
      <c r="I77" s="40">
        <v>0.42</v>
      </c>
      <c r="J77" s="85">
        <v>0.08</v>
      </c>
      <c r="K77" s="6"/>
      <c r="L77" s="6"/>
      <c r="M77" s="44"/>
    </row>
    <row r="78" spans="1:13">
      <c r="A78" s="6"/>
      <c r="B78" s="38"/>
      <c r="C78" s="45" t="s">
        <v>256</v>
      </c>
      <c r="D78" s="72">
        <v>0.13800000000000001</v>
      </c>
      <c r="E78" s="40">
        <v>74</v>
      </c>
      <c r="F78" s="42">
        <v>3</v>
      </c>
      <c r="G78" s="40">
        <v>0.6</v>
      </c>
      <c r="H78" s="40">
        <v>10.210000000000001</v>
      </c>
      <c r="I78" s="40">
        <v>0.41</v>
      </c>
      <c r="J78" s="85">
        <v>0.08</v>
      </c>
      <c r="K78" s="6"/>
      <c r="L78" s="6"/>
      <c r="M78" s="44"/>
    </row>
    <row r="79" spans="1:13">
      <c r="A79" s="21"/>
      <c r="B79" s="81"/>
      <c r="C79" s="82" t="s">
        <v>257</v>
      </c>
      <c r="D79" s="83"/>
      <c r="E79" s="87"/>
      <c r="F79" s="83"/>
      <c r="G79" s="83"/>
      <c r="H79" s="88"/>
      <c r="I79" s="88"/>
      <c r="J79" s="89"/>
      <c r="K79" s="6"/>
      <c r="L79" s="6"/>
      <c r="M79" s="44"/>
    </row>
    <row r="80" spans="1:13">
      <c r="A80" s="6"/>
      <c r="B80" s="38"/>
      <c r="C80" s="45" t="s">
        <v>258</v>
      </c>
      <c r="D80" s="72">
        <v>0.128</v>
      </c>
      <c r="E80" s="40">
        <v>73.84</v>
      </c>
      <c r="F80" s="42">
        <v>1.1000000000000001</v>
      </c>
      <c r="G80" s="40">
        <v>0.11</v>
      </c>
      <c r="H80" s="40">
        <v>9.4499999999999993</v>
      </c>
      <c r="I80" s="40">
        <v>0.14000000000000001</v>
      </c>
      <c r="J80" s="85">
        <v>0.01</v>
      </c>
      <c r="K80" s="6"/>
      <c r="L80" s="6"/>
      <c r="M80" s="44"/>
    </row>
    <row r="81" spans="1:13">
      <c r="A81" s="6"/>
      <c r="B81" s="38"/>
      <c r="C81" s="45" t="s">
        <v>259</v>
      </c>
      <c r="D81" s="72">
        <v>8.4000000000000005E-2</v>
      </c>
      <c r="E81" s="40">
        <v>68.44</v>
      </c>
      <c r="F81" s="42">
        <v>1.1000000000000001</v>
      </c>
      <c r="G81" s="40">
        <v>0.11</v>
      </c>
      <c r="H81" s="40">
        <v>5.75</v>
      </c>
      <c r="I81" s="40">
        <v>0.09</v>
      </c>
      <c r="J81" s="85">
        <v>0.01</v>
      </c>
      <c r="K81" s="6"/>
      <c r="L81" s="6"/>
      <c r="M81" s="44"/>
    </row>
    <row r="82" spans="1:13">
      <c r="A82" s="6"/>
      <c r="B82" s="38"/>
      <c r="C82" s="45" t="s">
        <v>260</v>
      </c>
      <c r="D82" s="72">
        <v>0.125</v>
      </c>
      <c r="E82" s="40">
        <v>71.06</v>
      </c>
      <c r="F82" s="42">
        <v>1.1000000000000001</v>
      </c>
      <c r="G82" s="40">
        <v>0.11</v>
      </c>
      <c r="H82" s="40">
        <v>8.8800000000000008</v>
      </c>
      <c r="I82" s="40">
        <v>0.14000000000000001</v>
      </c>
      <c r="J82" s="85">
        <v>0.01</v>
      </c>
      <c r="K82" s="6"/>
      <c r="L82" s="6"/>
      <c r="M82" s="44"/>
    </row>
    <row r="83" spans="1:13">
      <c r="A83" s="6"/>
      <c r="B83" s="38"/>
      <c r="C83" s="45" t="s">
        <v>261</v>
      </c>
      <c r="D83" s="72">
        <v>0.12</v>
      </c>
      <c r="E83" s="40">
        <v>81.55</v>
      </c>
      <c r="F83" s="42">
        <v>1.1000000000000001</v>
      </c>
      <c r="G83" s="40">
        <v>0.11</v>
      </c>
      <c r="H83" s="40">
        <v>9.7899999999999991</v>
      </c>
      <c r="I83" s="40">
        <v>0.13</v>
      </c>
      <c r="J83" s="85">
        <v>0.01</v>
      </c>
      <c r="K83" s="6"/>
      <c r="L83" s="6"/>
      <c r="M83" s="44"/>
    </row>
    <row r="84" spans="1:13" ht="42">
      <c r="A84" s="21"/>
      <c r="B84" s="81"/>
      <c r="C84" s="90" t="s">
        <v>262</v>
      </c>
      <c r="D84" s="83"/>
      <c r="E84" s="87"/>
      <c r="F84" s="83"/>
      <c r="G84" s="83"/>
      <c r="H84" s="88"/>
      <c r="I84" s="88"/>
      <c r="J84" s="89"/>
      <c r="K84" s="6"/>
      <c r="L84" s="6"/>
      <c r="M84" s="44"/>
    </row>
    <row r="85" spans="1:13">
      <c r="A85" s="6"/>
      <c r="B85" s="38"/>
      <c r="C85" s="45" t="s">
        <v>263</v>
      </c>
      <c r="D85" s="88"/>
      <c r="E85" s="42">
        <v>94.4</v>
      </c>
      <c r="F85" s="42">
        <v>1.9</v>
      </c>
      <c r="G85" s="40">
        <v>0.42</v>
      </c>
      <c r="H85" s="88"/>
      <c r="I85" s="88"/>
      <c r="J85" s="89"/>
      <c r="K85" s="6"/>
      <c r="L85" s="6"/>
      <c r="M85" s="44"/>
    </row>
    <row r="86" spans="1:13">
      <c r="A86" s="6"/>
      <c r="B86" s="38"/>
      <c r="C86" s="45" t="s">
        <v>264</v>
      </c>
      <c r="D86" s="88"/>
      <c r="E86" s="42">
        <v>93.7</v>
      </c>
      <c r="F86" s="42">
        <v>1.9</v>
      </c>
      <c r="G86" s="40">
        <v>0.42</v>
      </c>
      <c r="H86" s="88"/>
      <c r="I86" s="88"/>
      <c r="J86" s="89"/>
      <c r="K86" s="6"/>
      <c r="L86" s="6"/>
      <c r="M86" s="44"/>
    </row>
    <row r="87" spans="1:13">
      <c r="A87" s="6"/>
      <c r="B87" s="38"/>
      <c r="C87" s="45" t="s">
        <v>265</v>
      </c>
      <c r="D87" s="88"/>
      <c r="E87" s="42">
        <v>95.5</v>
      </c>
      <c r="F87" s="42">
        <v>1.9</v>
      </c>
      <c r="G87" s="40">
        <v>0.42</v>
      </c>
      <c r="H87" s="88"/>
      <c r="I87" s="88"/>
      <c r="J87" s="89"/>
      <c r="K87" s="6"/>
      <c r="L87" s="6"/>
      <c r="M87" s="44"/>
    </row>
    <row r="88" spans="1:13">
      <c r="A88" s="6"/>
      <c r="B88" s="38"/>
      <c r="C88" s="45" t="s">
        <v>266</v>
      </c>
      <c r="D88" s="88"/>
      <c r="E88" s="42">
        <v>93.7</v>
      </c>
      <c r="F88" s="42">
        <v>1.9</v>
      </c>
      <c r="G88" s="40">
        <v>0.42</v>
      </c>
      <c r="H88" s="88"/>
      <c r="I88" s="88"/>
      <c r="J88" s="89"/>
      <c r="K88" s="6"/>
      <c r="L88" s="6"/>
      <c r="M88" s="44"/>
    </row>
    <row r="89" spans="1:13" ht="16" thickBot="1">
      <c r="A89" s="6"/>
      <c r="B89" s="38"/>
      <c r="C89" s="91" t="s">
        <v>267</v>
      </c>
      <c r="D89" s="92"/>
      <c r="E89" s="93">
        <v>95.1</v>
      </c>
      <c r="F89" s="93">
        <v>1.9</v>
      </c>
      <c r="G89" s="94">
        <v>0.42</v>
      </c>
      <c r="H89" s="92"/>
      <c r="I89" s="92"/>
      <c r="J89" s="95"/>
      <c r="K89" s="6"/>
      <c r="L89" s="6"/>
      <c r="M89" s="44"/>
    </row>
    <row r="90" spans="1:13">
      <c r="A90" s="21"/>
      <c r="B90" s="81"/>
      <c r="C90" s="96" t="s">
        <v>268</v>
      </c>
      <c r="D90" s="21"/>
      <c r="E90" s="97"/>
      <c r="F90" s="97"/>
      <c r="G90" s="97"/>
      <c r="H90" s="21"/>
      <c r="I90" s="21"/>
      <c r="J90" s="21"/>
      <c r="K90" s="21"/>
      <c r="L90" s="21"/>
      <c r="M90" s="44"/>
    </row>
    <row r="91" spans="1:13">
      <c r="A91" s="6"/>
      <c r="B91" s="7"/>
      <c r="C91" s="854" t="s">
        <v>269</v>
      </c>
      <c r="D91" s="854"/>
      <c r="E91" s="854"/>
      <c r="F91" s="854"/>
      <c r="G91" s="854"/>
      <c r="H91" s="854"/>
      <c r="I91" s="854"/>
      <c r="J91" s="854"/>
      <c r="K91" s="854"/>
      <c r="L91" s="6"/>
      <c r="M91" s="98"/>
    </row>
    <row r="92" spans="1:13">
      <c r="A92" s="6"/>
      <c r="B92" s="7"/>
      <c r="C92" s="100" t="s">
        <v>270</v>
      </c>
      <c r="D92" s="6"/>
      <c r="E92" s="6"/>
      <c r="F92" s="6"/>
      <c r="G92" s="6"/>
      <c r="H92" s="6"/>
      <c r="I92" s="6"/>
      <c r="J92" s="6"/>
      <c r="K92" s="6"/>
      <c r="L92" s="6"/>
      <c r="M92" s="98"/>
    </row>
    <row r="93" spans="1:13">
      <c r="A93" s="6"/>
      <c r="B93" s="7"/>
      <c r="C93" s="854" t="s">
        <v>271</v>
      </c>
      <c r="D93" s="854"/>
      <c r="E93" s="854"/>
      <c r="F93" s="854"/>
      <c r="G93" s="854"/>
      <c r="H93" s="854"/>
      <c r="I93" s="854"/>
      <c r="J93" s="854"/>
      <c r="K93" s="854"/>
      <c r="L93" s="6"/>
      <c r="M93" s="98"/>
    </row>
    <row r="94" spans="1:13">
      <c r="A94" s="6"/>
      <c r="B94" s="7"/>
      <c r="C94" s="110"/>
      <c r="D94" s="110"/>
      <c r="E94" s="110"/>
      <c r="F94" s="110"/>
      <c r="G94" s="110"/>
      <c r="H94" s="110"/>
      <c r="I94" s="110"/>
      <c r="J94" s="110"/>
      <c r="K94" s="110"/>
      <c r="L94" s="110"/>
      <c r="M94" s="6"/>
    </row>
    <row r="95" spans="1:13" ht="18">
      <c r="A95" s="21"/>
      <c r="B95" s="22" t="s">
        <v>272</v>
      </c>
      <c r="C95" s="23" t="s">
        <v>273</v>
      </c>
      <c r="D95" s="24"/>
      <c r="E95" s="24"/>
      <c r="F95" s="24"/>
      <c r="G95" s="25"/>
      <c r="H95" s="25"/>
      <c r="I95" s="25"/>
      <c r="J95" s="25"/>
      <c r="K95" s="25"/>
      <c r="L95" s="26"/>
      <c r="M95" s="21"/>
    </row>
    <row r="96" spans="1:13" ht="16" thickBot="1">
      <c r="A96" s="6"/>
      <c r="B96" s="7"/>
      <c r="C96" s="6"/>
      <c r="D96" s="6"/>
      <c r="E96" s="6"/>
      <c r="F96" s="6"/>
      <c r="G96" s="6"/>
      <c r="H96" s="6"/>
      <c r="I96" s="6"/>
      <c r="J96" s="6"/>
      <c r="K96" s="6"/>
      <c r="L96" s="6"/>
      <c r="M96" s="6"/>
    </row>
    <row r="97" spans="1:13" ht="17" thickBot="1">
      <c r="A97" s="81"/>
      <c r="B97" s="81"/>
      <c r="C97" s="101" t="s">
        <v>178</v>
      </c>
      <c r="D97" s="102" t="s">
        <v>274</v>
      </c>
      <c r="E97" s="103" t="s">
        <v>275</v>
      </c>
      <c r="F97" s="13"/>
      <c r="G97" s="31"/>
      <c r="H97" s="105"/>
      <c r="I97" s="106"/>
      <c r="J97" s="106"/>
      <c r="K97" s="81"/>
      <c r="L97" s="81"/>
      <c r="M97" s="6"/>
    </row>
    <row r="98" spans="1:13">
      <c r="A98" s="6"/>
      <c r="B98" s="7"/>
      <c r="C98" s="107" t="s">
        <v>228</v>
      </c>
      <c r="D98" s="108">
        <v>8.31</v>
      </c>
      <c r="E98" s="109" t="s">
        <v>276</v>
      </c>
      <c r="F98" s="104"/>
      <c r="G98" s="105"/>
      <c r="H98" s="105"/>
      <c r="I98" s="106"/>
      <c r="J98" s="110"/>
      <c r="K98" s="6"/>
      <c r="L98" s="6"/>
      <c r="M98" s="44"/>
    </row>
    <row r="99" spans="1:13">
      <c r="A99" s="6"/>
      <c r="B99" s="7"/>
      <c r="C99" s="111" t="s">
        <v>258</v>
      </c>
      <c r="D99" s="79">
        <v>9.4499999999999993</v>
      </c>
      <c r="E99" s="112" t="s">
        <v>276</v>
      </c>
      <c r="F99" s="105"/>
      <c r="G99" s="105"/>
      <c r="H99" s="105"/>
      <c r="I99" s="106"/>
      <c r="J99" s="110"/>
      <c r="K99" s="6"/>
      <c r="L99" s="6"/>
      <c r="M99" s="44"/>
    </row>
    <row r="100" spans="1:13">
      <c r="A100" s="6"/>
      <c r="B100" s="7"/>
      <c r="C100" s="111" t="s">
        <v>277</v>
      </c>
      <c r="D100" s="326">
        <v>5.4440000000000002E-2</v>
      </c>
      <c r="E100" s="112" t="s">
        <v>278</v>
      </c>
      <c r="F100" s="105"/>
      <c r="G100" s="105"/>
      <c r="H100" s="105"/>
      <c r="I100" s="106"/>
      <c r="J100" s="110"/>
      <c r="K100" s="6"/>
      <c r="L100" s="6"/>
      <c r="M100" s="44"/>
    </row>
    <row r="101" spans="1:13">
      <c r="A101" s="6"/>
      <c r="B101" s="38"/>
      <c r="C101" s="111" t="s">
        <v>279</v>
      </c>
      <c r="D101" s="79">
        <v>10.210000000000001</v>
      </c>
      <c r="E101" s="114" t="s">
        <v>276</v>
      </c>
      <c r="F101" s="105"/>
      <c r="G101" s="105"/>
      <c r="H101" s="105"/>
      <c r="I101" s="106"/>
      <c r="J101" s="110"/>
      <c r="K101" s="6"/>
      <c r="L101" s="6"/>
      <c r="M101" s="44"/>
    </row>
    <row r="102" spans="1:13">
      <c r="A102" s="6"/>
      <c r="B102" s="7"/>
      <c r="C102" s="111" t="s">
        <v>259</v>
      </c>
      <c r="D102" s="79">
        <v>5.75</v>
      </c>
      <c r="E102" s="112" t="s">
        <v>276</v>
      </c>
      <c r="F102" s="105"/>
      <c r="G102" s="105"/>
      <c r="H102" s="105"/>
      <c r="I102" s="106"/>
      <c r="J102" s="110"/>
      <c r="K102" s="6"/>
      <c r="L102" s="6"/>
      <c r="M102" s="44"/>
    </row>
    <row r="103" spans="1:13">
      <c r="A103" s="6"/>
      <c r="B103" s="7"/>
      <c r="C103" s="111" t="s">
        <v>241</v>
      </c>
      <c r="D103" s="79">
        <v>9.75</v>
      </c>
      <c r="E103" s="114" t="s">
        <v>276</v>
      </c>
      <c r="F103" s="105"/>
      <c r="G103" s="105"/>
      <c r="H103" s="105"/>
      <c r="I103" s="106"/>
      <c r="J103" s="110"/>
      <c r="K103" s="6"/>
      <c r="L103" s="6"/>
      <c r="M103" s="44"/>
    </row>
    <row r="104" spans="1:13">
      <c r="A104" s="6"/>
      <c r="B104" s="7"/>
      <c r="C104" s="77" t="s">
        <v>280</v>
      </c>
      <c r="D104" s="79">
        <v>4.5</v>
      </c>
      <c r="E104" s="112" t="s">
        <v>276</v>
      </c>
      <c r="F104" s="6"/>
      <c r="G104" s="105"/>
      <c r="H104" s="105"/>
      <c r="I104" s="106"/>
      <c r="J104" s="110"/>
      <c r="K104" s="6"/>
      <c r="L104" s="6"/>
      <c r="M104" s="44"/>
    </row>
    <row r="105" spans="1:13">
      <c r="A105" s="6"/>
      <c r="B105" s="7"/>
      <c r="C105" s="111" t="s">
        <v>242</v>
      </c>
      <c r="D105" s="79">
        <v>5.68</v>
      </c>
      <c r="E105" s="114" t="s">
        <v>276</v>
      </c>
      <c r="F105" s="105"/>
      <c r="G105" s="116"/>
      <c r="H105" s="105"/>
      <c r="I105" s="106"/>
      <c r="J105" s="110"/>
      <c r="K105" s="6"/>
      <c r="L105" s="6"/>
      <c r="M105" s="44"/>
    </row>
    <row r="106" spans="1:13">
      <c r="A106" s="6"/>
      <c r="B106" s="7"/>
      <c r="C106" s="111" t="s">
        <v>244</v>
      </c>
      <c r="D106" s="79">
        <v>8.7799999999999994</v>
      </c>
      <c r="E106" s="114" t="s">
        <v>276</v>
      </c>
      <c r="F106" s="105"/>
      <c r="G106" s="105"/>
      <c r="H106" s="105"/>
      <c r="I106" s="106"/>
      <c r="J106" s="110"/>
      <c r="K106" s="6"/>
      <c r="L106" s="6"/>
      <c r="M106" s="44"/>
    </row>
    <row r="107" spans="1:13" ht="16" thickBot="1">
      <c r="A107" s="6"/>
      <c r="B107" s="7"/>
      <c r="C107" s="117" t="s">
        <v>281</v>
      </c>
      <c r="D107" s="118">
        <v>11.27</v>
      </c>
      <c r="E107" s="119" t="s">
        <v>276</v>
      </c>
      <c r="F107" s="105"/>
      <c r="G107" s="105"/>
      <c r="H107" s="105"/>
      <c r="I107" s="106"/>
      <c r="J107" s="106"/>
      <c r="K107" s="6"/>
      <c r="L107" s="6"/>
      <c r="M107" s="44"/>
    </row>
    <row r="108" spans="1:13">
      <c r="A108" s="21"/>
      <c r="B108" s="81"/>
      <c r="C108" s="96" t="s">
        <v>268</v>
      </c>
      <c r="D108" s="21"/>
      <c r="E108" s="21"/>
      <c r="F108" s="120"/>
      <c r="G108" s="120"/>
      <c r="H108" s="120"/>
      <c r="I108" s="120"/>
      <c r="J108" s="120"/>
      <c r="K108" s="21"/>
      <c r="L108" s="21"/>
      <c r="M108" s="98"/>
    </row>
    <row r="109" spans="1:13">
      <c r="A109" s="6"/>
      <c r="B109" s="7"/>
      <c r="C109" s="854" t="s">
        <v>282</v>
      </c>
      <c r="D109" s="854"/>
      <c r="E109" s="854"/>
      <c r="F109" s="854"/>
      <c r="G109" s="854"/>
      <c r="H109" s="854"/>
      <c r="I109" s="854"/>
      <c r="J109" s="854"/>
      <c r="K109" s="854"/>
      <c r="L109" s="110"/>
      <c r="M109" s="110"/>
    </row>
    <row r="110" spans="1:13">
      <c r="A110" s="6"/>
      <c r="B110" s="7"/>
      <c r="C110" s="100" t="s">
        <v>270</v>
      </c>
      <c r="D110" s="121"/>
      <c r="E110" s="121"/>
      <c r="F110" s="121"/>
      <c r="G110" s="121"/>
      <c r="H110" s="122"/>
      <c r="I110" s="122"/>
      <c r="J110" s="6"/>
      <c r="K110" s="6"/>
      <c r="L110" s="110"/>
      <c r="M110" s="110"/>
    </row>
    <row r="111" spans="1:13">
      <c r="A111" s="6"/>
      <c r="B111" s="7"/>
      <c r="C111" s="878" t="s">
        <v>645</v>
      </c>
      <c r="D111" s="878"/>
      <c r="E111" s="878"/>
      <c r="F111" s="878"/>
      <c r="G111" s="878"/>
      <c r="H111" s="878"/>
      <c r="I111" s="878"/>
      <c r="J111" s="878"/>
      <c r="K111" s="878"/>
      <c r="L111" s="110"/>
      <c r="M111" s="110"/>
    </row>
    <row r="112" spans="1:13">
      <c r="A112" s="6"/>
      <c r="B112" s="7"/>
      <c r="C112" s="124"/>
      <c r="D112" s="6"/>
      <c r="E112" s="6"/>
      <c r="F112" s="6"/>
      <c r="G112" s="6"/>
      <c r="H112" s="6"/>
      <c r="I112" s="6"/>
      <c r="J112" s="6"/>
      <c r="K112" s="6"/>
      <c r="L112" s="110"/>
      <c r="M112" s="110"/>
    </row>
    <row r="113" spans="1:13" ht="18">
      <c r="A113" s="8"/>
      <c r="B113" s="125" t="s">
        <v>284</v>
      </c>
      <c r="C113" s="126" t="s">
        <v>285</v>
      </c>
      <c r="D113" s="127"/>
      <c r="E113" s="128"/>
      <c r="F113" s="128"/>
      <c r="G113" s="128"/>
      <c r="H113" s="128"/>
      <c r="I113" s="128"/>
      <c r="J113" s="128"/>
      <c r="K113" s="128"/>
      <c r="L113" s="129"/>
      <c r="M113" s="6"/>
    </row>
    <row r="114" spans="1:13" ht="16" thickBot="1">
      <c r="A114" s="6"/>
      <c r="B114" s="6"/>
      <c r="C114" s="6"/>
      <c r="D114" s="6"/>
      <c r="E114" s="6"/>
      <c r="F114" s="6"/>
      <c r="G114" s="6"/>
      <c r="H114" s="6"/>
      <c r="I114" s="6"/>
      <c r="J114" s="6"/>
      <c r="K114" s="6"/>
      <c r="L114" s="6"/>
      <c r="M114" s="6"/>
    </row>
    <row r="115" spans="1:13" ht="31" thickBot="1">
      <c r="A115" s="6"/>
      <c r="B115" s="6"/>
      <c r="C115" s="130" t="s">
        <v>82</v>
      </c>
      <c r="D115" s="131" t="s">
        <v>286</v>
      </c>
      <c r="E115" s="132" t="s">
        <v>287</v>
      </c>
      <c r="F115" s="133" t="s">
        <v>288</v>
      </c>
      <c r="G115" s="332"/>
      <c r="H115" s="98"/>
      <c r="I115" s="6"/>
      <c r="J115" s="6"/>
      <c r="K115" s="6"/>
      <c r="L115" s="6"/>
      <c r="M115" s="6"/>
    </row>
    <row r="116" spans="1:13">
      <c r="A116" s="6"/>
      <c r="B116" s="6"/>
      <c r="C116" s="135" t="s">
        <v>289</v>
      </c>
      <c r="D116" s="136" t="s">
        <v>646</v>
      </c>
      <c r="E116" s="137">
        <v>0.1696</v>
      </c>
      <c r="F116" s="138">
        <v>1.9699999999999999E-2</v>
      </c>
      <c r="G116" s="663">
        <f>E116/1000000</f>
        <v>1.6960000000000001E-7</v>
      </c>
      <c r="H116" s="134"/>
      <c r="I116" s="6"/>
      <c r="J116" s="6"/>
      <c r="K116" s="6"/>
      <c r="L116" s="6"/>
      <c r="M116" s="6"/>
    </row>
    <row r="117" spans="1:13">
      <c r="A117" s="6"/>
      <c r="B117" s="6"/>
      <c r="C117" s="139"/>
      <c r="D117" s="140" t="s">
        <v>647</v>
      </c>
      <c r="E117" s="141">
        <v>0.14230000000000001</v>
      </c>
      <c r="F117" s="142">
        <v>4.4299999999999999E-2</v>
      </c>
      <c r="G117" s="663">
        <f t="shared" ref="G117:G180" si="0">E117/1000000</f>
        <v>1.423E-7</v>
      </c>
      <c r="H117" s="134"/>
      <c r="I117" s="6"/>
      <c r="J117" s="6"/>
      <c r="K117" s="6"/>
      <c r="L117" s="6"/>
      <c r="M117" s="6"/>
    </row>
    <row r="118" spans="1:13">
      <c r="A118" s="6"/>
      <c r="B118" s="6"/>
      <c r="C118" s="139"/>
      <c r="D118" s="140" t="s">
        <v>648</v>
      </c>
      <c r="E118" s="141">
        <v>0.1406</v>
      </c>
      <c r="F118" s="142">
        <v>4.58E-2</v>
      </c>
      <c r="G118" s="663">
        <f t="shared" si="0"/>
        <v>1.406E-7</v>
      </c>
      <c r="H118" s="134"/>
      <c r="I118" s="6"/>
      <c r="J118" s="6"/>
      <c r="K118" s="6"/>
      <c r="L118" s="6"/>
      <c r="M118" s="6"/>
    </row>
    <row r="119" spans="1:13">
      <c r="A119" s="6"/>
      <c r="B119" s="6"/>
      <c r="C119" s="139"/>
      <c r="D119" s="140" t="s">
        <v>649</v>
      </c>
      <c r="E119" s="141">
        <v>0.1389</v>
      </c>
      <c r="F119" s="142">
        <v>4.7300000000000002E-2</v>
      </c>
      <c r="G119" s="663">
        <f t="shared" si="0"/>
        <v>1.3890000000000001E-7</v>
      </c>
      <c r="H119" s="134"/>
      <c r="I119" s="6"/>
      <c r="J119" s="6"/>
      <c r="K119" s="6"/>
      <c r="L119" s="6"/>
      <c r="M119" s="6"/>
    </row>
    <row r="120" spans="1:13">
      <c r="A120" s="6"/>
      <c r="B120" s="6"/>
      <c r="C120" s="139"/>
      <c r="D120" s="140" t="s">
        <v>650</v>
      </c>
      <c r="E120" s="141">
        <v>0.1326</v>
      </c>
      <c r="F120" s="142">
        <v>4.99E-2</v>
      </c>
      <c r="G120" s="663">
        <f t="shared" si="0"/>
        <v>1.3259999999999998E-7</v>
      </c>
      <c r="H120" s="134"/>
      <c r="I120" s="6"/>
      <c r="J120" s="6"/>
      <c r="K120" s="6"/>
      <c r="L120" s="6"/>
      <c r="M120" s="6"/>
    </row>
    <row r="121" spans="1:13">
      <c r="A121" s="6"/>
      <c r="B121" s="6"/>
      <c r="C121" s="139"/>
      <c r="D121" s="140" t="s">
        <v>651</v>
      </c>
      <c r="E121" s="141">
        <v>8.0199999999999994E-2</v>
      </c>
      <c r="F121" s="142">
        <v>6.2600000000000003E-2</v>
      </c>
      <c r="G121" s="663">
        <f t="shared" si="0"/>
        <v>8.019999999999999E-8</v>
      </c>
      <c r="H121" s="134"/>
      <c r="I121" s="6"/>
      <c r="J121" s="6"/>
      <c r="K121" s="6"/>
      <c r="L121" s="6"/>
      <c r="M121" s="6"/>
    </row>
    <row r="122" spans="1:13">
      <c r="A122" s="6"/>
      <c r="B122" s="6"/>
      <c r="C122" s="139"/>
      <c r="D122" s="140" t="s">
        <v>652</v>
      </c>
      <c r="E122" s="141">
        <v>7.9500000000000001E-2</v>
      </c>
      <c r="F122" s="142">
        <v>6.2700000000000006E-2</v>
      </c>
      <c r="G122" s="663">
        <f t="shared" si="0"/>
        <v>7.9500000000000004E-8</v>
      </c>
      <c r="H122" s="134"/>
      <c r="I122" s="6"/>
      <c r="J122" s="6"/>
      <c r="K122" s="6"/>
      <c r="L122" s="6"/>
      <c r="M122" s="6"/>
    </row>
    <row r="123" spans="1:13">
      <c r="A123" s="6"/>
      <c r="B123" s="6"/>
      <c r="C123" s="139"/>
      <c r="D123" s="140" t="s">
        <v>653</v>
      </c>
      <c r="E123" s="141">
        <v>7.8200000000000006E-2</v>
      </c>
      <c r="F123" s="142">
        <v>6.3E-2</v>
      </c>
      <c r="G123" s="663">
        <f t="shared" si="0"/>
        <v>7.8200000000000012E-8</v>
      </c>
      <c r="H123" s="134"/>
      <c r="I123" s="6"/>
      <c r="J123" s="6"/>
      <c r="K123" s="6"/>
      <c r="L123" s="6"/>
      <c r="M123" s="6"/>
    </row>
    <row r="124" spans="1:13">
      <c r="A124" s="6"/>
      <c r="B124" s="6"/>
      <c r="C124" s="139"/>
      <c r="D124" s="140" t="s">
        <v>654</v>
      </c>
      <c r="E124" s="141">
        <v>7.0400000000000004E-2</v>
      </c>
      <c r="F124" s="142">
        <v>6.4699999999999994E-2</v>
      </c>
      <c r="G124" s="663">
        <f t="shared" si="0"/>
        <v>7.0400000000000008E-8</v>
      </c>
      <c r="H124" s="134"/>
      <c r="I124" s="6"/>
      <c r="J124" s="6"/>
      <c r="K124" s="6"/>
      <c r="L124" s="6"/>
      <c r="M124" s="6"/>
    </row>
    <row r="125" spans="1:13">
      <c r="A125" s="6"/>
      <c r="B125" s="6"/>
      <c r="C125" s="139"/>
      <c r="D125" s="143" t="s">
        <v>655</v>
      </c>
      <c r="E125" s="151">
        <v>6.1699999999999998E-2</v>
      </c>
      <c r="F125" s="152">
        <v>6.0299999999999999E-2</v>
      </c>
      <c r="G125" s="663">
        <f t="shared" si="0"/>
        <v>6.1700000000000003E-8</v>
      </c>
      <c r="H125" s="134"/>
      <c r="I125" s="6"/>
      <c r="J125" s="6"/>
      <c r="K125" s="6"/>
      <c r="L125" s="6"/>
      <c r="M125" s="6"/>
    </row>
    <row r="126" spans="1:13">
      <c r="A126" s="6"/>
      <c r="B126" s="6"/>
      <c r="C126" s="139"/>
      <c r="D126" s="143" t="s">
        <v>656</v>
      </c>
      <c r="E126" s="151">
        <v>5.3100000000000001E-2</v>
      </c>
      <c r="F126" s="152">
        <v>5.6000000000000001E-2</v>
      </c>
      <c r="G126" s="663">
        <f t="shared" si="0"/>
        <v>5.3099999999999999E-8</v>
      </c>
      <c r="H126" s="134"/>
      <c r="I126" s="6"/>
      <c r="J126" s="6"/>
      <c r="K126" s="6"/>
      <c r="L126" s="6"/>
      <c r="M126" s="6"/>
    </row>
    <row r="127" spans="1:13">
      <c r="A127" s="6"/>
      <c r="B127" s="6"/>
      <c r="C127" s="139"/>
      <c r="D127" s="143" t="s">
        <v>657</v>
      </c>
      <c r="E127" s="151">
        <v>4.3400000000000001E-2</v>
      </c>
      <c r="F127" s="152">
        <v>5.0299999999999997E-2</v>
      </c>
      <c r="G127" s="663">
        <f t="shared" si="0"/>
        <v>4.3399999999999998E-8</v>
      </c>
      <c r="H127" s="134"/>
      <c r="I127" s="6"/>
      <c r="J127" s="6"/>
      <c r="K127" s="6"/>
      <c r="L127" s="6"/>
      <c r="M127" s="6"/>
    </row>
    <row r="128" spans="1:13">
      <c r="A128" s="6"/>
      <c r="B128" s="6"/>
      <c r="C128" s="139"/>
      <c r="D128" s="143" t="s">
        <v>658</v>
      </c>
      <c r="E128" s="151">
        <v>3.3700000000000001E-2</v>
      </c>
      <c r="F128" s="152">
        <v>4.4600000000000001E-2</v>
      </c>
      <c r="G128" s="663">
        <f t="shared" si="0"/>
        <v>3.3700000000000004E-8</v>
      </c>
      <c r="H128" s="134"/>
      <c r="I128" s="6"/>
      <c r="J128" s="6"/>
      <c r="K128" s="6"/>
      <c r="L128" s="6"/>
      <c r="M128" s="6"/>
    </row>
    <row r="129" spans="1:13">
      <c r="A129" s="6"/>
      <c r="B129" s="6"/>
      <c r="C129" s="139"/>
      <c r="D129" s="143" t="s">
        <v>659</v>
      </c>
      <c r="E129" s="151">
        <v>2.4E-2</v>
      </c>
      <c r="F129" s="152">
        <v>3.8899999999999997E-2</v>
      </c>
      <c r="G129" s="663">
        <f t="shared" si="0"/>
        <v>2.4E-8</v>
      </c>
      <c r="H129" s="134"/>
      <c r="I129" s="6"/>
      <c r="J129" s="6"/>
      <c r="K129" s="6"/>
      <c r="L129" s="6"/>
      <c r="M129" s="6"/>
    </row>
    <row r="130" spans="1:13">
      <c r="A130" s="6"/>
      <c r="B130" s="6"/>
      <c r="C130" s="139"/>
      <c r="D130" s="143" t="s">
        <v>660</v>
      </c>
      <c r="E130" s="151">
        <v>2.1499999999999998E-2</v>
      </c>
      <c r="F130" s="152">
        <v>3.5499999999999997E-2</v>
      </c>
      <c r="G130" s="663">
        <f t="shared" si="0"/>
        <v>2.1499999999999997E-8</v>
      </c>
      <c r="H130" s="134"/>
      <c r="I130" s="6"/>
      <c r="J130" s="6"/>
      <c r="K130" s="6"/>
      <c r="L130" s="6"/>
      <c r="M130" s="6"/>
    </row>
    <row r="131" spans="1:13">
      <c r="A131" s="6"/>
      <c r="B131" s="6"/>
      <c r="C131" s="139"/>
      <c r="D131" s="143" t="s">
        <v>661</v>
      </c>
      <c r="E131" s="151">
        <v>1.7500000000000002E-2</v>
      </c>
      <c r="F131" s="152">
        <v>3.04E-2</v>
      </c>
      <c r="G131" s="663">
        <f t="shared" si="0"/>
        <v>1.7500000000000001E-8</v>
      </c>
      <c r="H131" s="134"/>
      <c r="I131" s="6"/>
      <c r="J131" s="6"/>
      <c r="K131" s="6"/>
      <c r="L131" s="6"/>
      <c r="M131" s="6"/>
    </row>
    <row r="132" spans="1:13">
      <c r="A132" s="6"/>
      <c r="B132" s="6"/>
      <c r="C132" s="139"/>
      <c r="D132" s="143" t="s">
        <v>662</v>
      </c>
      <c r="E132" s="151">
        <v>1.0500000000000001E-2</v>
      </c>
      <c r="F132" s="152">
        <v>2.12E-2</v>
      </c>
      <c r="G132" s="663">
        <f t="shared" si="0"/>
        <v>1.0500000000000001E-8</v>
      </c>
      <c r="H132" s="134"/>
      <c r="I132" s="6"/>
      <c r="J132" s="6"/>
      <c r="K132" s="6"/>
      <c r="L132" s="6"/>
      <c r="M132" s="6"/>
    </row>
    <row r="133" spans="1:13">
      <c r="A133" s="6"/>
      <c r="B133" s="6"/>
      <c r="C133" s="139"/>
      <c r="D133" s="143" t="s">
        <v>663</v>
      </c>
      <c r="E133" s="151">
        <v>1.0200000000000001E-2</v>
      </c>
      <c r="F133" s="152">
        <v>2.07E-2</v>
      </c>
      <c r="G133" s="663">
        <f t="shared" si="0"/>
        <v>1.02E-8</v>
      </c>
      <c r="H133" s="134"/>
      <c r="I133" s="6"/>
      <c r="J133" s="6"/>
      <c r="K133" s="6"/>
      <c r="L133" s="6"/>
      <c r="M133" s="6"/>
    </row>
    <row r="134" spans="1:13">
      <c r="A134" s="6"/>
      <c r="B134" s="6"/>
      <c r="C134" s="139"/>
      <c r="D134" s="143" t="s">
        <v>664</v>
      </c>
      <c r="E134" s="151">
        <v>9.4999999999999998E-3</v>
      </c>
      <c r="F134" s="152">
        <v>1.8100000000000002E-2</v>
      </c>
      <c r="G134" s="663">
        <f t="shared" si="0"/>
        <v>9.499999999999999E-9</v>
      </c>
      <c r="H134" s="134"/>
      <c r="I134" s="6"/>
      <c r="J134" s="6"/>
      <c r="K134" s="6"/>
      <c r="L134" s="6"/>
      <c r="M134" s="6"/>
    </row>
    <row r="135" spans="1:13">
      <c r="A135" s="6"/>
      <c r="B135" s="6"/>
      <c r="C135" s="139"/>
      <c r="D135" s="143" t="s">
        <v>665</v>
      </c>
      <c r="E135" s="151">
        <v>7.7999999999999996E-3</v>
      </c>
      <c r="F135" s="152">
        <v>8.5000000000000006E-3</v>
      </c>
      <c r="G135" s="663">
        <f t="shared" si="0"/>
        <v>7.8000000000000004E-9</v>
      </c>
      <c r="H135" s="134"/>
      <c r="I135" s="6"/>
      <c r="J135" s="6"/>
      <c r="K135" s="6"/>
      <c r="L135" s="6"/>
      <c r="M135" s="6"/>
    </row>
    <row r="136" spans="1:13">
      <c r="A136" s="6"/>
      <c r="B136" s="6"/>
      <c r="C136" s="139"/>
      <c r="D136" s="143" t="s">
        <v>666</v>
      </c>
      <c r="E136" s="151">
        <v>7.4999999999999997E-3</v>
      </c>
      <c r="F136" s="152">
        <v>6.7000000000000002E-3</v>
      </c>
      <c r="G136" s="663">
        <f t="shared" si="0"/>
        <v>7.4999999999999993E-9</v>
      </c>
      <c r="H136" s="134"/>
      <c r="I136" s="6"/>
      <c r="J136" s="6"/>
      <c r="K136" s="6"/>
      <c r="L136" s="6"/>
      <c r="M136" s="6"/>
    </row>
    <row r="137" spans="1:13">
      <c r="A137" s="6"/>
      <c r="B137" s="6"/>
      <c r="C137" s="139"/>
      <c r="D137" s="143" t="s">
        <v>667</v>
      </c>
      <c r="E137" s="151">
        <v>7.6E-3</v>
      </c>
      <c r="F137" s="152">
        <v>7.4999999999999997E-3</v>
      </c>
      <c r="G137" s="663">
        <f t="shared" si="0"/>
        <v>7.6000000000000002E-9</v>
      </c>
      <c r="H137" s="134"/>
      <c r="I137" s="6"/>
      <c r="J137" s="6"/>
      <c r="K137" s="6"/>
      <c r="L137" s="6"/>
      <c r="M137" s="6"/>
    </row>
    <row r="138" spans="1:13">
      <c r="A138" s="6"/>
      <c r="B138" s="6"/>
      <c r="C138" s="139"/>
      <c r="D138" s="143" t="s">
        <v>668</v>
      </c>
      <c r="E138" s="151">
        <v>7.1999999999999998E-3</v>
      </c>
      <c r="F138" s="152">
        <v>5.1999999999999998E-3</v>
      </c>
      <c r="G138" s="663">
        <f t="shared" si="0"/>
        <v>7.2E-9</v>
      </c>
      <c r="H138" s="134"/>
      <c r="I138" s="6"/>
      <c r="J138" s="6"/>
      <c r="K138" s="6"/>
      <c r="L138" s="6"/>
      <c r="M138" s="6"/>
    </row>
    <row r="139" spans="1:13">
      <c r="A139" s="6"/>
      <c r="B139" s="6"/>
      <c r="C139" s="139"/>
      <c r="D139" s="143" t="s">
        <v>669</v>
      </c>
      <c r="E139" s="151">
        <v>7.1999999999999998E-3</v>
      </c>
      <c r="F139" s="152">
        <v>4.8999999999999998E-3</v>
      </c>
      <c r="G139" s="663">
        <f t="shared" si="0"/>
        <v>7.2E-9</v>
      </c>
      <c r="H139" s="134"/>
      <c r="I139" s="6"/>
      <c r="J139" s="6"/>
      <c r="K139" s="6"/>
      <c r="L139" s="6"/>
      <c r="M139" s="6"/>
    </row>
    <row r="140" spans="1:13">
      <c r="A140" s="6"/>
      <c r="B140" s="6"/>
      <c r="C140" s="139"/>
      <c r="D140" s="143" t="s">
        <v>670</v>
      </c>
      <c r="E140" s="327">
        <v>7.1000000000000004E-3</v>
      </c>
      <c r="F140" s="328">
        <v>4.5999999999999999E-3</v>
      </c>
      <c r="G140" s="663">
        <f t="shared" si="0"/>
        <v>7.1000000000000007E-9</v>
      </c>
      <c r="H140" s="134"/>
      <c r="I140" s="6"/>
      <c r="J140" s="6"/>
      <c r="K140" s="6"/>
      <c r="L140" s="6"/>
      <c r="M140" s="6"/>
    </row>
    <row r="141" spans="1:13">
      <c r="A141" s="6"/>
      <c r="B141" s="6"/>
      <c r="C141" s="139"/>
      <c r="D141" s="143" t="s">
        <v>671</v>
      </c>
      <c r="E141" s="327">
        <v>7.1000000000000004E-3</v>
      </c>
      <c r="F141" s="328">
        <v>4.5999999999999999E-3</v>
      </c>
      <c r="G141" s="663">
        <f t="shared" si="0"/>
        <v>7.1000000000000007E-9</v>
      </c>
      <c r="H141" s="134"/>
      <c r="I141" s="6"/>
      <c r="J141" s="6"/>
      <c r="K141" s="6"/>
      <c r="L141" s="6"/>
      <c r="M141" s="6"/>
    </row>
    <row r="142" spans="1:13">
      <c r="A142" s="6"/>
      <c r="B142" s="6"/>
      <c r="C142" s="139"/>
      <c r="D142" s="143" t="s">
        <v>672</v>
      </c>
      <c r="E142" s="327">
        <v>7.1000000000000004E-3</v>
      </c>
      <c r="F142" s="328">
        <v>4.5999999999999999E-3</v>
      </c>
      <c r="G142" s="663">
        <f t="shared" si="0"/>
        <v>7.1000000000000007E-9</v>
      </c>
      <c r="H142" s="134"/>
      <c r="I142" s="6"/>
      <c r="J142" s="6"/>
      <c r="K142" s="6"/>
      <c r="L142" s="6"/>
      <c r="M142" s="6"/>
    </row>
    <row r="143" spans="1:13">
      <c r="A143" s="6"/>
      <c r="B143" s="6"/>
      <c r="C143" s="139"/>
      <c r="D143" s="143" t="s">
        <v>673</v>
      </c>
      <c r="E143" s="327">
        <v>7.1000000000000004E-3</v>
      </c>
      <c r="F143" s="328">
        <v>4.5999999999999999E-3</v>
      </c>
      <c r="G143" s="663">
        <f t="shared" si="0"/>
        <v>7.1000000000000007E-9</v>
      </c>
      <c r="H143" s="134"/>
      <c r="I143" s="6"/>
      <c r="J143" s="6"/>
      <c r="K143" s="6"/>
      <c r="L143" s="6"/>
      <c r="M143" s="6"/>
    </row>
    <row r="144" spans="1:13">
      <c r="A144" s="6"/>
      <c r="B144" s="6"/>
      <c r="C144" s="139"/>
      <c r="D144" s="143" t="s">
        <v>674</v>
      </c>
      <c r="E144" s="327">
        <v>7.1000000000000004E-3</v>
      </c>
      <c r="F144" s="328">
        <v>4.5999999999999999E-3</v>
      </c>
      <c r="G144" s="663">
        <f t="shared" si="0"/>
        <v>7.1000000000000007E-9</v>
      </c>
      <c r="H144" s="134"/>
      <c r="I144" s="6"/>
      <c r="J144" s="6"/>
      <c r="K144" s="6"/>
      <c r="L144" s="6"/>
      <c r="M144" s="6"/>
    </row>
    <row r="145" spans="1:13">
      <c r="A145" s="6"/>
      <c r="B145" s="6"/>
      <c r="C145" s="139"/>
      <c r="D145" s="143" t="s">
        <v>675</v>
      </c>
      <c r="E145" s="327">
        <v>7.1000000000000004E-3</v>
      </c>
      <c r="F145" s="328">
        <v>4.5999999999999999E-3</v>
      </c>
      <c r="G145" s="663">
        <f t="shared" si="0"/>
        <v>7.1000000000000007E-9</v>
      </c>
      <c r="H145" s="134"/>
      <c r="I145" s="6"/>
      <c r="J145" s="6"/>
      <c r="K145" s="6"/>
      <c r="L145" s="6"/>
      <c r="M145" s="6"/>
    </row>
    <row r="146" spans="1:13">
      <c r="A146" s="6"/>
      <c r="B146" s="6"/>
      <c r="C146" s="139"/>
      <c r="D146" s="143" t="s">
        <v>676</v>
      </c>
      <c r="E146" s="327">
        <v>6.7999999999999996E-3</v>
      </c>
      <c r="F146" s="328">
        <v>4.1999999999999997E-3</v>
      </c>
      <c r="G146" s="663">
        <f t="shared" si="0"/>
        <v>6.7999999999999997E-9</v>
      </c>
      <c r="H146" s="134"/>
      <c r="I146" s="6"/>
      <c r="J146" s="6"/>
      <c r="K146" s="6"/>
      <c r="L146" s="6"/>
      <c r="M146" s="6"/>
    </row>
    <row r="147" spans="1:13">
      <c r="A147" s="6"/>
      <c r="B147" s="6"/>
      <c r="C147" s="139"/>
      <c r="D147" s="143" t="s">
        <v>677</v>
      </c>
      <c r="E147" s="327">
        <v>6.4999999999999997E-3</v>
      </c>
      <c r="F147" s="328">
        <v>3.8E-3</v>
      </c>
      <c r="G147" s="663">
        <f t="shared" si="0"/>
        <v>6.4999999999999995E-9</v>
      </c>
      <c r="H147" s="134"/>
      <c r="I147" s="6"/>
      <c r="J147" s="6"/>
      <c r="K147" s="6"/>
      <c r="L147" s="6"/>
      <c r="M147" s="6"/>
    </row>
    <row r="148" spans="1:13">
      <c r="A148" s="6"/>
      <c r="B148" s="6"/>
      <c r="C148" s="139"/>
      <c r="D148" s="143" t="s">
        <v>678</v>
      </c>
      <c r="E148" s="327">
        <v>5.4000000000000003E-3</v>
      </c>
      <c r="F148" s="328">
        <v>1.8E-3</v>
      </c>
      <c r="G148" s="663">
        <f t="shared" si="0"/>
        <v>5.4000000000000004E-9</v>
      </c>
      <c r="H148" s="134"/>
      <c r="I148" s="6"/>
      <c r="J148" s="6"/>
      <c r="K148" s="6"/>
      <c r="L148" s="6"/>
      <c r="M148" s="6"/>
    </row>
    <row r="149" spans="1:13">
      <c r="A149" s="6"/>
      <c r="B149" s="6"/>
      <c r="C149" s="139"/>
      <c r="D149" s="143" t="s">
        <v>679</v>
      </c>
      <c r="E149" s="327">
        <v>5.1999999999999998E-3</v>
      </c>
      <c r="F149" s="328">
        <v>1.6000000000000001E-3</v>
      </c>
      <c r="G149" s="663">
        <f t="shared" si="0"/>
        <v>5.1999999999999994E-9</v>
      </c>
      <c r="H149" s="134"/>
      <c r="I149" s="6"/>
      <c r="J149" s="6"/>
      <c r="K149" s="6"/>
      <c r="L149" s="6"/>
      <c r="M149" s="6"/>
    </row>
    <row r="150" spans="1:13" ht="16" thickBot="1">
      <c r="A150" s="6"/>
      <c r="B150" s="6"/>
      <c r="C150" s="148"/>
      <c r="D150" s="363" t="s">
        <v>680</v>
      </c>
      <c r="E150" s="329">
        <v>5.1000000000000004E-3</v>
      </c>
      <c r="F150" s="330">
        <v>1.5E-3</v>
      </c>
      <c r="G150" s="663">
        <f t="shared" si="0"/>
        <v>5.1000000000000002E-9</v>
      </c>
      <c r="H150" s="134"/>
      <c r="I150" s="6"/>
      <c r="J150" s="6"/>
      <c r="K150" s="6"/>
      <c r="L150" s="6"/>
      <c r="M150" s="6"/>
    </row>
    <row r="151" spans="1:13">
      <c r="A151" s="6"/>
      <c r="B151" s="6"/>
      <c r="C151" s="135" t="s">
        <v>294</v>
      </c>
      <c r="D151" s="136" t="s">
        <v>681</v>
      </c>
      <c r="E151" s="137">
        <v>0.1908</v>
      </c>
      <c r="F151" s="138">
        <v>2.18E-2</v>
      </c>
      <c r="G151" s="663">
        <f t="shared" si="0"/>
        <v>1.9079999999999999E-7</v>
      </c>
      <c r="H151" s="134"/>
      <c r="I151" s="6"/>
      <c r="J151" s="6"/>
      <c r="K151" s="6"/>
      <c r="L151" s="6"/>
      <c r="M151" s="6"/>
    </row>
    <row r="152" spans="1:13">
      <c r="A152" s="6"/>
      <c r="B152" s="6"/>
      <c r="C152" s="139" t="s">
        <v>295</v>
      </c>
      <c r="D152" s="143" t="s">
        <v>647</v>
      </c>
      <c r="E152" s="151">
        <v>0.16339999999999999</v>
      </c>
      <c r="F152" s="152">
        <v>5.1299999999999998E-2</v>
      </c>
      <c r="G152" s="663">
        <f t="shared" si="0"/>
        <v>1.6339999999999999E-7</v>
      </c>
      <c r="H152" s="134"/>
      <c r="I152" s="6"/>
      <c r="J152" s="6"/>
      <c r="K152" s="6"/>
      <c r="L152" s="6"/>
      <c r="M152" s="6"/>
    </row>
    <row r="153" spans="1:13">
      <c r="A153" s="6"/>
      <c r="B153" s="6"/>
      <c r="C153" s="139"/>
      <c r="D153" s="143" t="s">
        <v>682</v>
      </c>
      <c r="E153" s="151">
        <v>0.15939999999999999</v>
      </c>
      <c r="F153" s="152">
        <v>5.5500000000000001E-2</v>
      </c>
      <c r="G153" s="663">
        <f t="shared" si="0"/>
        <v>1.5939999999999998E-7</v>
      </c>
      <c r="H153" s="134"/>
      <c r="I153" s="6"/>
      <c r="J153" s="6"/>
      <c r="K153" s="6"/>
      <c r="L153" s="6"/>
      <c r="M153" s="6"/>
    </row>
    <row r="154" spans="1:13">
      <c r="A154" s="6"/>
      <c r="B154" s="6"/>
      <c r="C154" s="139"/>
      <c r="D154" s="143" t="s">
        <v>683</v>
      </c>
      <c r="E154" s="151">
        <v>0.16139999999999999</v>
      </c>
      <c r="F154" s="152">
        <v>5.3400000000000003E-2</v>
      </c>
      <c r="G154" s="663">
        <f t="shared" si="0"/>
        <v>1.6139999999999998E-7</v>
      </c>
      <c r="H154" s="134"/>
      <c r="I154" s="6"/>
      <c r="J154" s="6"/>
      <c r="K154" s="6"/>
      <c r="L154" s="6"/>
      <c r="M154" s="6"/>
    </row>
    <row r="155" spans="1:13">
      <c r="A155" s="6"/>
      <c r="B155" s="6"/>
      <c r="C155" s="139"/>
      <c r="D155" s="143" t="s">
        <v>684</v>
      </c>
      <c r="E155" s="151">
        <v>0.15939999999999999</v>
      </c>
      <c r="F155" s="152">
        <v>5.5500000000000001E-2</v>
      </c>
      <c r="G155" s="663">
        <f t="shared" si="0"/>
        <v>1.5939999999999998E-7</v>
      </c>
      <c r="H155" s="134"/>
      <c r="I155" s="6"/>
      <c r="J155" s="6"/>
      <c r="K155" s="6"/>
      <c r="L155" s="6"/>
      <c r="M155" s="6"/>
    </row>
    <row r="156" spans="1:13">
      <c r="A156" s="6"/>
      <c r="B156" s="6"/>
      <c r="C156" s="139"/>
      <c r="D156" s="143" t="s">
        <v>651</v>
      </c>
      <c r="E156" s="151">
        <v>0.1479</v>
      </c>
      <c r="F156" s="152">
        <v>6.6000000000000003E-2</v>
      </c>
      <c r="G156" s="663">
        <f t="shared" si="0"/>
        <v>1.4789999999999999E-7</v>
      </c>
      <c r="H156" s="134"/>
      <c r="I156" s="6"/>
      <c r="J156" s="6"/>
      <c r="K156" s="6"/>
      <c r="L156" s="6"/>
      <c r="M156" s="6"/>
    </row>
    <row r="157" spans="1:13">
      <c r="A157" s="6"/>
      <c r="B157" s="6"/>
      <c r="C157" s="139"/>
      <c r="D157" s="143" t="s">
        <v>652</v>
      </c>
      <c r="E157" s="151">
        <v>0.14419999999999999</v>
      </c>
      <c r="F157" s="152">
        <v>6.8099999999999994E-2</v>
      </c>
      <c r="G157" s="663">
        <f t="shared" si="0"/>
        <v>1.4420000000000001E-7</v>
      </c>
      <c r="H157" s="134"/>
      <c r="I157" s="6"/>
      <c r="J157" s="6"/>
      <c r="K157" s="6"/>
      <c r="L157" s="6"/>
      <c r="M157" s="6"/>
    </row>
    <row r="158" spans="1:13">
      <c r="A158" s="6"/>
      <c r="B158" s="6"/>
      <c r="C158" s="139"/>
      <c r="D158" s="143" t="s">
        <v>653</v>
      </c>
      <c r="E158" s="151">
        <v>0.1368</v>
      </c>
      <c r="F158" s="152">
        <v>7.22E-2</v>
      </c>
      <c r="G158" s="663">
        <f t="shared" si="0"/>
        <v>1.3680000000000001E-7</v>
      </c>
      <c r="H158" s="134"/>
      <c r="I158" s="6"/>
      <c r="J158" s="6"/>
      <c r="K158" s="6"/>
      <c r="L158" s="6"/>
      <c r="M158" s="6"/>
    </row>
    <row r="159" spans="1:13">
      <c r="A159" s="6"/>
      <c r="B159" s="6"/>
      <c r="C159" s="139"/>
      <c r="D159" s="143" t="s">
        <v>685</v>
      </c>
      <c r="E159" s="151">
        <v>0.12939999999999999</v>
      </c>
      <c r="F159" s="152">
        <v>7.6399999999999996E-2</v>
      </c>
      <c r="G159" s="663">
        <f t="shared" si="0"/>
        <v>1.2939999999999998E-7</v>
      </c>
      <c r="H159" s="134"/>
      <c r="I159" s="6"/>
      <c r="J159" s="6"/>
      <c r="K159" s="6"/>
      <c r="L159" s="6"/>
      <c r="M159" s="6"/>
    </row>
    <row r="160" spans="1:13">
      <c r="A160" s="6"/>
      <c r="B160" s="6"/>
      <c r="C160" s="139"/>
      <c r="D160" s="143" t="s">
        <v>686</v>
      </c>
      <c r="E160" s="151">
        <v>0.122</v>
      </c>
      <c r="F160" s="152">
        <v>8.0600000000000005E-2</v>
      </c>
      <c r="G160" s="663">
        <f t="shared" si="0"/>
        <v>1.2200000000000001E-7</v>
      </c>
      <c r="H160" s="134"/>
      <c r="I160" s="6"/>
      <c r="J160" s="6"/>
      <c r="K160" s="6"/>
      <c r="L160" s="6"/>
      <c r="M160" s="6"/>
    </row>
    <row r="161" spans="1:13">
      <c r="A161" s="6"/>
      <c r="B161" s="6"/>
      <c r="C161" s="139"/>
      <c r="D161" s="143" t="s">
        <v>687</v>
      </c>
      <c r="E161" s="151">
        <v>0.11459999999999999</v>
      </c>
      <c r="F161" s="152">
        <v>8.48E-2</v>
      </c>
      <c r="G161" s="663">
        <f t="shared" si="0"/>
        <v>1.1459999999999999E-7</v>
      </c>
      <c r="H161" s="134"/>
      <c r="I161" s="6"/>
      <c r="J161" s="6"/>
      <c r="K161" s="6"/>
      <c r="L161" s="6"/>
      <c r="M161" s="6"/>
    </row>
    <row r="162" spans="1:13">
      <c r="A162" s="6"/>
      <c r="B162" s="6"/>
      <c r="C162" s="139"/>
      <c r="D162" s="143" t="s">
        <v>688</v>
      </c>
      <c r="E162" s="151">
        <v>8.1299999999999997E-2</v>
      </c>
      <c r="F162" s="152">
        <v>0.10349999999999999</v>
      </c>
      <c r="G162" s="663">
        <f t="shared" si="0"/>
        <v>8.1299999999999993E-8</v>
      </c>
      <c r="H162" s="134"/>
      <c r="I162" s="6"/>
      <c r="J162" s="6"/>
      <c r="K162" s="6"/>
      <c r="L162" s="6"/>
      <c r="M162" s="6"/>
    </row>
    <row r="163" spans="1:13">
      <c r="A163" s="6"/>
      <c r="B163" s="6"/>
      <c r="C163" s="139"/>
      <c r="D163" s="143" t="s">
        <v>689</v>
      </c>
      <c r="E163" s="151">
        <v>6.4600000000000005E-2</v>
      </c>
      <c r="F163" s="152">
        <v>9.8199999999999996E-2</v>
      </c>
      <c r="G163" s="663">
        <f t="shared" si="0"/>
        <v>6.4600000000000009E-8</v>
      </c>
      <c r="H163" s="134"/>
      <c r="I163" s="6"/>
      <c r="J163" s="6"/>
      <c r="K163" s="6"/>
      <c r="L163" s="6"/>
      <c r="M163" s="6"/>
    </row>
    <row r="164" spans="1:13">
      <c r="A164" s="6"/>
      <c r="B164" s="6"/>
      <c r="C164" s="139"/>
      <c r="D164" s="143" t="s">
        <v>690</v>
      </c>
      <c r="E164" s="151">
        <v>5.1700000000000003E-2</v>
      </c>
      <c r="F164" s="152">
        <v>9.0800000000000006E-2</v>
      </c>
      <c r="G164" s="663">
        <f t="shared" si="0"/>
        <v>5.17E-8</v>
      </c>
      <c r="H164" s="134"/>
      <c r="I164" s="6"/>
      <c r="J164" s="6"/>
      <c r="K164" s="6"/>
      <c r="L164" s="6"/>
      <c r="M164" s="6"/>
    </row>
    <row r="165" spans="1:13">
      <c r="A165" s="6"/>
      <c r="B165" s="6"/>
      <c r="C165" s="139"/>
      <c r="D165" s="143" t="s">
        <v>691</v>
      </c>
      <c r="E165" s="151">
        <v>4.5199999999999997E-2</v>
      </c>
      <c r="F165" s="152">
        <v>8.7099999999999997E-2</v>
      </c>
      <c r="G165" s="663">
        <f t="shared" si="0"/>
        <v>4.5199999999999994E-8</v>
      </c>
      <c r="H165" s="134"/>
      <c r="I165" s="6"/>
      <c r="J165" s="6"/>
      <c r="K165" s="6"/>
      <c r="L165" s="6"/>
      <c r="M165" s="6"/>
    </row>
    <row r="166" spans="1:13">
      <c r="A166" s="6"/>
      <c r="B166" s="6"/>
      <c r="C166" s="139"/>
      <c r="D166" s="143" t="s">
        <v>692</v>
      </c>
      <c r="E166" s="151">
        <v>4.5199999999999997E-2</v>
      </c>
      <c r="F166" s="152">
        <v>8.7099999999999997E-2</v>
      </c>
      <c r="G166" s="663">
        <f t="shared" si="0"/>
        <v>4.5199999999999994E-8</v>
      </c>
      <c r="H166" s="134"/>
      <c r="I166" s="6"/>
      <c r="J166" s="6"/>
      <c r="K166" s="6"/>
      <c r="L166" s="6"/>
      <c r="M166" s="6"/>
    </row>
    <row r="167" spans="1:13">
      <c r="A167" s="6"/>
      <c r="B167" s="6"/>
      <c r="C167" s="139"/>
      <c r="D167" s="143" t="s">
        <v>693</v>
      </c>
      <c r="E167" s="151">
        <v>4.1200000000000001E-2</v>
      </c>
      <c r="F167" s="152">
        <v>7.8700000000000006E-2</v>
      </c>
      <c r="G167" s="663">
        <f t="shared" si="0"/>
        <v>4.1199999999999998E-8</v>
      </c>
      <c r="H167" s="134"/>
      <c r="I167" s="6"/>
      <c r="J167" s="6"/>
      <c r="K167" s="6"/>
      <c r="L167" s="6"/>
      <c r="M167" s="6"/>
    </row>
    <row r="168" spans="1:13">
      <c r="A168" s="6"/>
      <c r="B168" s="6"/>
      <c r="C168" s="139"/>
      <c r="D168" s="143" t="s">
        <v>694</v>
      </c>
      <c r="E168" s="151">
        <v>3.3300000000000003E-2</v>
      </c>
      <c r="F168" s="152">
        <v>6.1800000000000001E-2</v>
      </c>
      <c r="G168" s="663">
        <f t="shared" si="0"/>
        <v>3.33E-8</v>
      </c>
      <c r="H168" s="134"/>
      <c r="I168" s="6"/>
      <c r="J168" s="6"/>
      <c r="K168" s="6"/>
      <c r="L168" s="6"/>
      <c r="M168" s="6"/>
    </row>
    <row r="169" spans="1:13">
      <c r="A169" s="6"/>
      <c r="B169" s="6"/>
      <c r="C169" s="139"/>
      <c r="D169" s="143" t="s">
        <v>695</v>
      </c>
      <c r="E169" s="151">
        <v>3.4000000000000002E-2</v>
      </c>
      <c r="F169" s="152">
        <v>6.3100000000000003E-2</v>
      </c>
      <c r="G169" s="663">
        <f t="shared" si="0"/>
        <v>3.4E-8</v>
      </c>
      <c r="H169" s="134"/>
      <c r="I169" s="6"/>
      <c r="J169" s="6"/>
      <c r="K169" s="6"/>
      <c r="L169" s="6"/>
      <c r="M169" s="6"/>
    </row>
    <row r="170" spans="1:13">
      <c r="A170" s="6"/>
      <c r="B170" s="6"/>
      <c r="C170" s="139"/>
      <c r="D170" s="143" t="s">
        <v>696</v>
      </c>
      <c r="E170" s="151">
        <v>2.2100000000000002E-2</v>
      </c>
      <c r="F170" s="152">
        <v>3.7900000000000003E-2</v>
      </c>
      <c r="G170" s="663">
        <f t="shared" si="0"/>
        <v>2.2100000000000003E-8</v>
      </c>
      <c r="H170" s="134"/>
      <c r="I170" s="6"/>
      <c r="J170" s="6"/>
      <c r="K170" s="6"/>
      <c r="L170" s="6"/>
      <c r="M170" s="6"/>
    </row>
    <row r="171" spans="1:13">
      <c r="A171" s="6"/>
      <c r="B171" s="6"/>
      <c r="C171" s="139"/>
      <c r="D171" s="143" t="s">
        <v>697</v>
      </c>
      <c r="E171" s="151">
        <v>2.4199999999999999E-2</v>
      </c>
      <c r="F171" s="152">
        <v>4.24E-2</v>
      </c>
      <c r="G171" s="663">
        <f t="shared" si="0"/>
        <v>2.4199999999999998E-8</v>
      </c>
      <c r="H171" s="134"/>
      <c r="I171" s="6"/>
      <c r="J171" s="6"/>
      <c r="K171" s="6"/>
      <c r="L171" s="6"/>
      <c r="M171" s="6"/>
    </row>
    <row r="172" spans="1:13">
      <c r="A172" s="6"/>
      <c r="B172" s="6"/>
      <c r="C172" s="139"/>
      <c r="D172" s="143" t="s">
        <v>664</v>
      </c>
      <c r="E172" s="151">
        <v>2.2100000000000002E-2</v>
      </c>
      <c r="F172" s="152">
        <v>3.73E-2</v>
      </c>
      <c r="G172" s="663">
        <f t="shared" si="0"/>
        <v>2.2100000000000003E-8</v>
      </c>
      <c r="H172" s="134"/>
      <c r="I172" s="6"/>
      <c r="J172" s="6"/>
      <c r="K172" s="6"/>
      <c r="L172" s="6"/>
      <c r="M172" s="6"/>
    </row>
    <row r="173" spans="1:13">
      <c r="A173" s="6"/>
      <c r="B173" s="6"/>
      <c r="C173" s="139"/>
      <c r="D173" s="143" t="s">
        <v>665</v>
      </c>
      <c r="E173" s="151">
        <v>1.15E-2</v>
      </c>
      <c r="F173" s="152">
        <v>8.8000000000000005E-3</v>
      </c>
      <c r="G173" s="663">
        <f t="shared" si="0"/>
        <v>1.15E-8</v>
      </c>
      <c r="H173" s="134"/>
      <c r="I173" s="6"/>
      <c r="J173" s="6"/>
      <c r="K173" s="6"/>
      <c r="L173" s="6"/>
      <c r="M173" s="6"/>
    </row>
    <row r="174" spans="1:13">
      <c r="A174" s="6"/>
      <c r="B174" s="6"/>
      <c r="C174" s="139"/>
      <c r="D174" s="143" t="s">
        <v>666</v>
      </c>
      <c r="E174" s="151">
        <v>1.0500000000000001E-2</v>
      </c>
      <c r="F174" s="152">
        <v>6.4000000000000003E-3</v>
      </c>
      <c r="G174" s="663">
        <f t="shared" si="0"/>
        <v>1.0500000000000001E-8</v>
      </c>
      <c r="H174" s="134"/>
      <c r="I174" s="6"/>
      <c r="J174" s="6"/>
      <c r="K174" s="6"/>
      <c r="L174" s="6"/>
      <c r="M174" s="6"/>
    </row>
    <row r="175" spans="1:13">
      <c r="A175" s="6"/>
      <c r="B175" s="6"/>
      <c r="C175" s="139"/>
      <c r="D175" s="143" t="s">
        <v>667</v>
      </c>
      <c r="E175" s="151">
        <v>1.0800000000000001E-2</v>
      </c>
      <c r="F175" s="152">
        <v>8.0000000000000002E-3</v>
      </c>
      <c r="G175" s="663">
        <f t="shared" si="0"/>
        <v>1.0800000000000001E-8</v>
      </c>
      <c r="H175" s="134"/>
      <c r="I175" s="6"/>
      <c r="J175" s="6"/>
      <c r="K175" s="6"/>
      <c r="L175" s="6"/>
      <c r="M175" s="6"/>
    </row>
    <row r="176" spans="1:13">
      <c r="A176" s="6"/>
      <c r="B176" s="6"/>
      <c r="C176" s="139"/>
      <c r="D176" s="143" t="s">
        <v>668</v>
      </c>
      <c r="E176" s="151">
        <v>1.03E-2</v>
      </c>
      <c r="F176" s="152">
        <v>6.1000000000000004E-3</v>
      </c>
      <c r="G176" s="663">
        <f t="shared" si="0"/>
        <v>1.03E-8</v>
      </c>
      <c r="H176" s="134"/>
      <c r="I176" s="6"/>
      <c r="J176" s="6"/>
      <c r="K176" s="6"/>
      <c r="L176" s="6"/>
      <c r="M176" s="6"/>
    </row>
    <row r="177" spans="1:13">
      <c r="A177" s="6"/>
      <c r="B177" s="6"/>
      <c r="C177" s="139"/>
      <c r="D177" s="143" t="s">
        <v>669</v>
      </c>
      <c r="E177" s="327">
        <v>9.4999999999999998E-3</v>
      </c>
      <c r="F177" s="328">
        <v>3.5999999999999999E-3</v>
      </c>
      <c r="G177" s="663">
        <f t="shared" si="0"/>
        <v>9.499999999999999E-9</v>
      </c>
      <c r="H177" s="134"/>
      <c r="I177" s="6"/>
      <c r="J177" s="6"/>
      <c r="K177" s="6"/>
      <c r="L177" s="6"/>
      <c r="M177" s="6"/>
    </row>
    <row r="178" spans="1:13">
      <c r="A178" s="6"/>
      <c r="B178" s="6"/>
      <c r="C178" s="139"/>
      <c r="D178" s="143" t="s">
        <v>670</v>
      </c>
      <c r="E178" s="327">
        <v>9.4999999999999998E-3</v>
      </c>
      <c r="F178" s="328">
        <v>3.5999999999999999E-3</v>
      </c>
      <c r="G178" s="663">
        <f t="shared" si="0"/>
        <v>9.499999999999999E-9</v>
      </c>
      <c r="H178" s="134"/>
      <c r="I178" s="6"/>
      <c r="J178" s="6"/>
      <c r="K178" s="6"/>
      <c r="L178" s="6"/>
      <c r="M178" s="6"/>
    </row>
    <row r="179" spans="1:13">
      <c r="A179" s="6"/>
      <c r="B179" s="6"/>
      <c r="C179" s="139"/>
      <c r="D179" s="143" t="s">
        <v>671</v>
      </c>
      <c r="E179" s="327">
        <v>9.4999999999999998E-3</v>
      </c>
      <c r="F179" s="328">
        <v>3.5000000000000001E-3</v>
      </c>
      <c r="G179" s="663">
        <f t="shared" si="0"/>
        <v>9.499999999999999E-9</v>
      </c>
      <c r="H179" s="134"/>
      <c r="I179" s="6"/>
      <c r="J179" s="6"/>
      <c r="K179" s="6"/>
      <c r="L179" s="6"/>
      <c r="M179" s="6"/>
    </row>
    <row r="180" spans="1:13">
      <c r="A180" s="6"/>
      <c r="B180" s="6"/>
      <c r="C180" s="139"/>
      <c r="D180" s="143" t="s">
        <v>672</v>
      </c>
      <c r="E180" s="327">
        <v>9.5999999999999992E-3</v>
      </c>
      <c r="F180" s="328">
        <v>3.3999999999999998E-3</v>
      </c>
      <c r="G180" s="663">
        <f t="shared" si="0"/>
        <v>9.5999999999999999E-9</v>
      </c>
      <c r="H180" s="134"/>
      <c r="I180" s="6"/>
      <c r="J180" s="6"/>
      <c r="K180" s="6"/>
      <c r="L180" s="6"/>
      <c r="M180" s="6"/>
    </row>
    <row r="181" spans="1:13">
      <c r="A181" s="6"/>
      <c r="B181" s="6"/>
      <c r="C181" s="139"/>
      <c r="D181" s="143" t="s">
        <v>673</v>
      </c>
      <c r="E181" s="327">
        <v>9.5999999999999992E-3</v>
      </c>
      <c r="F181" s="328">
        <v>3.3E-3</v>
      </c>
      <c r="G181" s="663">
        <f t="shared" ref="G181:G220" si="1">E181/1000000</f>
        <v>9.5999999999999999E-9</v>
      </c>
      <c r="H181" s="134"/>
      <c r="I181" s="6"/>
      <c r="J181" s="6"/>
      <c r="K181" s="6"/>
      <c r="L181" s="6"/>
      <c r="M181" s="6"/>
    </row>
    <row r="182" spans="1:13">
      <c r="A182" s="6"/>
      <c r="B182" s="6"/>
      <c r="C182" s="139"/>
      <c r="D182" s="143" t="s">
        <v>674</v>
      </c>
      <c r="E182" s="327">
        <v>9.4999999999999998E-3</v>
      </c>
      <c r="F182" s="328">
        <v>3.5000000000000001E-3</v>
      </c>
      <c r="G182" s="663">
        <f t="shared" si="1"/>
        <v>9.499999999999999E-9</v>
      </c>
      <c r="H182" s="134"/>
      <c r="I182" s="6"/>
      <c r="J182" s="6"/>
      <c r="K182" s="6"/>
      <c r="L182" s="6"/>
      <c r="M182" s="6"/>
    </row>
    <row r="183" spans="1:13">
      <c r="A183" s="6"/>
      <c r="B183" s="6"/>
      <c r="C183" s="139"/>
      <c r="D183" s="143" t="s">
        <v>675</v>
      </c>
      <c r="E183" s="327">
        <v>9.4999999999999998E-3</v>
      </c>
      <c r="F183" s="328">
        <v>3.3E-3</v>
      </c>
      <c r="G183" s="663">
        <f t="shared" si="1"/>
        <v>9.499999999999999E-9</v>
      </c>
      <c r="H183" s="134"/>
      <c r="I183" s="6"/>
      <c r="J183" s="6"/>
      <c r="K183" s="6"/>
      <c r="L183" s="6"/>
      <c r="M183" s="6"/>
    </row>
    <row r="184" spans="1:13">
      <c r="A184" s="6"/>
      <c r="B184" s="6"/>
      <c r="C184" s="139"/>
      <c r="D184" s="143" t="s">
        <v>676</v>
      </c>
      <c r="E184" s="327">
        <v>9.4000000000000004E-3</v>
      </c>
      <c r="F184" s="328">
        <v>3.0999999999999999E-3</v>
      </c>
      <c r="G184" s="663">
        <f t="shared" si="1"/>
        <v>9.3999999999999998E-9</v>
      </c>
      <c r="H184" s="134"/>
      <c r="I184" s="6"/>
      <c r="J184" s="6"/>
      <c r="K184" s="6"/>
      <c r="L184" s="6"/>
      <c r="M184" s="6"/>
    </row>
    <row r="185" spans="1:13">
      <c r="A185" s="6"/>
      <c r="B185" s="6"/>
      <c r="C185" s="139"/>
      <c r="D185" s="143" t="s">
        <v>677</v>
      </c>
      <c r="E185" s="327">
        <v>9.1000000000000004E-3</v>
      </c>
      <c r="F185" s="328">
        <v>2.8999999999999998E-3</v>
      </c>
      <c r="G185" s="663">
        <f t="shared" si="1"/>
        <v>9.1000000000000004E-9</v>
      </c>
      <c r="H185" s="134"/>
      <c r="I185" s="6"/>
      <c r="J185" s="6"/>
      <c r="K185" s="6"/>
      <c r="L185" s="6"/>
      <c r="M185" s="6"/>
    </row>
    <row r="186" spans="1:13">
      <c r="A186" s="6"/>
      <c r="B186" s="6"/>
      <c r="C186" s="139"/>
      <c r="D186" s="143" t="s">
        <v>678</v>
      </c>
      <c r="E186" s="327">
        <v>8.3999999999999995E-3</v>
      </c>
      <c r="F186" s="328">
        <v>1.8E-3</v>
      </c>
      <c r="G186" s="663">
        <f t="shared" si="1"/>
        <v>8.3999999999999991E-9</v>
      </c>
      <c r="H186" s="134"/>
      <c r="I186" s="6"/>
      <c r="J186" s="6"/>
      <c r="K186" s="6"/>
      <c r="L186" s="6"/>
      <c r="M186" s="6"/>
    </row>
    <row r="187" spans="1:13">
      <c r="A187" s="6"/>
      <c r="B187" s="6"/>
      <c r="C187" s="139"/>
      <c r="D187" s="143" t="s">
        <v>679</v>
      </c>
      <c r="E187" s="327">
        <v>8.0999999999999996E-3</v>
      </c>
      <c r="F187" s="328">
        <v>1.5E-3</v>
      </c>
      <c r="G187" s="663">
        <f t="shared" si="1"/>
        <v>8.0999999999999997E-9</v>
      </c>
      <c r="H187" s="134"/>
      <c r="I187" s="6"/>
      <c r="J187" s="6"/>
      <c r="K187" s="6"/>
      <c r="L187" s="6"/>
      <c r="M187" s="6"/>
    </row>
    <row r="188" spans="1:13" ht="16" thickBot="1">
      <c r="A188" s="6"/>
      <c r="B188" s="6"/>
      <c r="C188" s="148"/>
      <c r="D188" s="363" t="s">
        <v>680</v>
      </c>
      <c r="E188" s="329">
        <v>8.0000000000000002E-3</v>
      </c>
      <c r="F188" s="330">
        <v>1.2999999999999999E-3</v>
      </c>
      <c r="G188" s="663">
        <f t="shared" si="1"/>
        <v>8.0000000000000005E-9</v>
      </c>
      <c r="H188" s="134"/>
      <c r="I188" s="6"/>
      <c r="J188" s="6"/>
      <c r="K188" s="6"/>
      <c r="L188" s="6"/>
      <c r="M188" s="6"/>
    </row>
    <row r="189" spans="1:13">
      <c r="A189" s="6"/>
      <c r="B189" s="6"/>
      <c r="C189" s="135" t="s">
        <v>299</v>
      </c>
      <c r="D189" s="136" t="s">
        <v>698</v>
      </c>
      <c r="E189" s="137">
        <v>0.46039999999999998</v>
      </c>
      <c r="F189" s="138">
        <v>4.9700000000000001E-2</v>
      </c>
      <c r="G189" s="663">
        <f t="shared" si="1"/>
        <v>4.6039999999999997E-7</v>
      </c>
      <c r="H189" s="134"/>
      <c r="I189" s="6"/>
      <c r="J189" s="6"/>
      <c r="K189" s="6"/>
      <c r="L189" s="6"/>
      <c r="M189" s="6"/>
    </row>
    <row r="190" spans="1:13">
      <c r="A190" s="6"/>
      <c r="B190" s="6"/>
      <c r="C190" s="139"/>
      <c r="D190" s="143" t="s">
        <v>699</v>
      </c>
      <c r="E190" s="151">
        <v>0.44919999999999999</v>
      </c>
      <c r="F190" s="152">
        <v>5.3800000000000001E-2</v>
      </c>
      <c r="G190" s="663">
        <f t="shared" si="1"/>
        <v>4.4919999999999997E-7</v>
      </c>
      <c r="H190" s="134"/>
      <c r="I190" s="6"/>
      <c r="J190" s="6"/>
      <c r="K190" s="6"/>
      <c r="L190" s="6"/>
      <c r="M190" s="6"/>
    </row>
    <row r="191" spans="1:13">
      <c r="A191" s="6"/>
      <c r="B191" s="6"/>
      <c r="C191" s="139"/>
      <c r="D191" s="143" t="s">
        <v>700</v>
      </c>
      <c r="E191" s="151">
        <v>0.40899999999999997</v>
      </c>
      <c r="F191" s="152">
        <v>5.1499999999999997E-2</v>
      </c>
      <c r="G191" s="663">
        <f t="shared" si="1"/>
        <v>4.0899999999999997E-7</v>
      </c>
      <c r="H191" s="134"/>
      <c r="I191" s="6"/>
      <c r="J191" s="6"/>
      <c r="K191" s="6"/>
      <c r="L191" s="6"/>
      <c r="M191" s="6"/>
    </row>
    <row r="192" spans="1:13">
      <c r="A192" s="6"/>
      <c r="B192" s="6"/>
      <c r="C192" s="139"/>
      <c r="D192" s="143" t="s">
        <v>701</v>
      </c>
      <c r="E192" s="151">
        <v>0.36749999999999999</v>
      </c>
      <c r="F192" s="152">
        <v>8.4900000000000003E-2</v>
      </c>
      <c r="G192" s="663">
        <f t="shared" si="1"/>
        <v>3.6749999999999998E-7</v>
      </c>
      <c r="H192" s="134"/>
      <c r="I192" s="6"/>
      <c r="J192" s="6"/>
      <c r="K192" s="6"/>
      <c r="L192" s="6"/>
      <c r="M192" s="6"/>
    </row>
    <row r="193" spans="1:13">
      <c r="A193" s="6"/>
      <c r="B193" s="6"/>
      <c r="C193" s="139"/>
      <c r="D193" s="143" t="s">
        <v>702</v>
      </c>
      <c r="E193" s="151">
        <v>0.34920000000000001</v>
      </c>
      <c r="F193" s="152">
        <v>9.3299999999999994E-2</v>
      </c>
      <c r="G193" s="663">
        <f t="shared" si="1"/>
        <v>3.4920000000000003E-7</v>
      </c>
      <c r="H193" s="134"/>
      <c r="I193" s="6"/>
      <c r="J193" s="6"/>
      <c r="K193" s="6"/>
      <c r="L193" s="6"/>
      <c r="M193" s="6"/>
    </row>
    <row r="194" spans="1:13">
      <c r="A194" s="6"/>
      <c r="B194" s="6"/>
      <c r="C194" s="139"/>
      <c r="D194" s="143" t="s">
        <v>703</v>
      </c>
      <c r="E194" s="151">
        <v>0.3246</v>
      </c>
      <c r="F194" s="152">
        <v>0.1142</v>
      </c>
      <c r="G194" s="663">
        <f t="shared" si="1"/>
        <v>3.2459999999999998E-7</v>
      </c>
      <c r="H194" s="134"/>
      <c r="I194" s="6"/>
      <c r="J194" s="6"/>
      <c r="K194" s="6"/>
      <c r="L194" s="6"/>
      <c r="M194" s="6"/>
    </row>
    <row r="195" spans="1:13">
      <c r="A195" s="6"/>
      <c r="B195" s="6"/>
      <c r="C195" s="139"/>
      <c r="D195" s="143" t="s">
        <v>691</v>
      </c>
      <c r="E195" s="151">
        <v>0.1278</v>
      </c>
      <c r="F195" s="152">
        <v>0.16800000000000001</v>
      </c>
      <c r="G195" s="663">
        <f t="shared" si="1"/>
        <v>1.2779999999999999E-7</v>
      </c>
      <c r="H195" s="134"/>
      <c r="I195" s="6"/>
      <c r="J195" s="6"/>
      <c r="K195" s="6"/>
      <c r="L195" s="6"/>
      <c r="M195" s="6"/>
    </row>
    <row r="196" spans="1:13">
      <c r="A196" s="6"/>
      <c r="B196" s="6"/>
      <c r="C196" s="139"/>
      <c r="D196" s="143" t="s">
        <v>692</v>
      </c>
      <c r="E196" s="151">
        <v>9.2399999999999996E-2</v>
      </c>
      <c r="F196" s="152">
        <v>0.1726</v>
      </c>
      <c r="G196" s="663">
        <f t="shared" si="1"/>
        <v>9.2399999999999994E-8</v>
      </c>
      <c r="H196" s="134"/>
      <c r="I196" s="6"/>
      <c r="J196" s="6"/>
      <c r="K196" s="6"/>
      <c r="L196" s="6"/>
      <c r="M196" s="6"/>
    </row>
    <row r="197" spans="1:13">
      <c r="A197" s="6"/>
      <c r="B197" s="6"/>
      <c r="C197" s="139"/>
      <c r="D197" s="143" t="s">
        <v>693</v>
      </c>
      <c r="E197" s="151">
        <v>6.5500000000000003E-2</v>
      </c>
      <c r="F197" s="152">
        <v>0.17499999999999999</v>
      </c>
      <c r="G197" s="663">
        <f t="shared" si="1"/>
        <v>6.5499999999999998E-8</v>
      </c>
      <c r="H197" s="134"/>
      <c r="I197" s="6"/>
      <c r="J197" s="6"/>
      <c r="K197" s="6"/>
      <c r="L197" s="6"/>
      <c r="M197" s="6"/>
    </row>
    <row r="198" spans="1:13">
      <c r="A198" s="6"/>
      <c r="B198" s="6"/>
      <c r="C198" s="139"/>
      <c r="D198" s="143" t="s">
        <v>694</v>
      </c>
      <c r="E198" s="151">
        <v>6.4799999999999996E-2</v>
      </c>
      <c r="F198" s="152">
        <v>0.1724</v>
      </c>
      <c r="G198" s="663">
        <f t="shared" si="1"/>
        <v>6.4799999999999998E-8</v>
      </c>
      <c r="H198" s="134"/>
      <c r="I198" s="6"/>
      <c r="J198" s="6"/>
      <c r="K198" s="6"/>
      <c r="L198" s="6"/>
      <c r="M198" s="6"/>
    </row>
    <row r="199" spans="1:13">
      <c r="A199" s="6"/>
      <c r="B199" s="6"/>
      <c r="C199" s="139"/>
      <c r="D199" s="143" t="s">
        <v>695</v>
      </c>
      <c r="E199" s="151">
        <v>6.3E-2</v>
      </c>
      <c r="F199" s="152">
        <v>0.16600000000000001</v>
      </c>
      <c r="G199" s="663">
        <f t="shared" si="1"/>
        <v>6.2999999999999995E-8</v>
      </c>
      <c r="H199" s="134"/>
      <c r="I199" s="6"/>
      <c r="J199" s="6"/>
      <c r="K199" s="6"/>
      <c r="L199" s="6"/>
      <c r="M199" s="6"/>
    </row>
    <row r="200" spans="1:13">
      <c r="A200" s="6"/>
      <c r="B200" s="6"/>
      <c r="C200" s="139"/>
      <c r="D200" s="143" t="s">
        <v>696</v>
      </c>
      <c r="E200" s="151">
        <v>5.7700000000000001E-2</v>
      </c>
      <c r="F200" s="152">
        <v>0.14680000000000001</v>
      </c>
      <c r="G200" s="663">
        <f t="shared" si="1"/>
        <v>5.7700000000000001E-8</v>
      </c>
      <c r="H200" s="134"/>
      <c r="I200" s="6"/>
      <c r="J200" s="6"/>
      <c r="K200" s="6"/>
      <c r="L200" s="6"/>
      <c r="M200" s="6"/>
    </row>
    <row r="201" spans="1:13">
      <c r="A201" s="6"/>
      <c r="B201" s="6"/>
      <c r="C201" s="139"/>
      <c r="D201" s="143" t="s">
        <v>697</v>
      </c>
      <c r="E201" s="151">
        <v>6.3399999999999998E-2</v>
      </c>
      <c r="F201" s="152">
        <v>0.1673</v>
      </c>
      <c r="G201" s="663">
        <f t="shared" si="1"/>
        <v>6.3399999999999999E-8</v>
      </c>
      <c r="H201" s="134"/>
      <c r="I201" s="6"/>
      <c r="J201" s="6"/>
      <c r="K201" s="6"/>
      <c r="L201" s="6"/>
      <c r="M201" s="6"/>
    </row>
    <row r="202" spans="1:13">
      <c r="A202" s="6"/>
      <c r="B202" s="6"/>
      <c r="C202" s="139"/>
      <c r="D202" s="143" t="s">
        <v>664</v>
      </c>
      <c r="E202" s="151">
        <v>6.0199999999999997E-2</v>
      </c>
      <c r="F202" s="152">
        <v>0.15529999999999999</v>
      </c>
      <c r="G202" s="663">
        <f t="shared" si="1"/>
        <v>6.0199999999999996E-8</v>
      </c>
      <c r="H202" s="134"/>
      <c r="I202" s="6"/>
      <c r="J202" s="6"/>
      <c r="K202" s="6"/>
      <c r="L202" s="6"/>
      <c r="M202" s="6"/>
    </row>
    <row r="203" spans="1:13">
      <c r="A203" s="6"/>
      <c r="B203" s="6"/>
      <c r="C203" s="139"/>
      <c r="D203" s="143" t="s">
        <v>665</v>
      </c>
      <c r="E203" s="151">
        <v>2.98E-2</v>
      </c>
      <c r="F203" s="152">
        <v>1.6400000000000001E-2</v>
      </c>
      <c r="G203" s="663">
        <f t="shared" si="1"/>
        <v>2.9799999999999999E-8</v>
      </c>
      <c r="H203" s="134"/>
      <c r="I203" s="6"/>
      <c r="J203" s="6"/>
      <c r="K203" s="6"/>
      <c r="L203" s="6"/>
      <c r="M203" s="6"/>
    </row>
    <row r="204" spans="1:13">
      <c r="A204" s="6"/>
      <c r="B204" s="6"/>
      <c r="C204" s="139"/>
      <c r="D204" s="143" t="s">
        <v>666</v>
      </c>
      <c r="E204" s="151">
        <v>2.9700000000000001E-2</v>
      </c>
      <c r="F204" s="152">
        <v>8.3000000000000001E-3</v>
      </c>
      <c r="G204" s="663">
        <f t="shared" si="1"/>
        <v>2.9700000000000001E-8</v>
      </c>
      <c r="H204" s="134"/>
      <c r="I204" s="6"/>
      <c r="J204" s="6"/>
      <c r="K204" s="6"/>
      <c r="L204" s="6"/>
      <c r="M204" s="6"/>
    </row>
    <row r="205" spans="1:13">
      <c r="A205" s="6"/>
      <c r="B205" s="6"/>
      <c r="C205" s="139"/>
      <c r="D205" s="143" t="s">
        <v>667</v>
      </c>
      <c r="E205" s="151">
        <v>2.9899999999999999E-2</v>
      </c>
      <c r="F205" s="152">
        <v>2.41E-2</v>
      </c>
      <c r="G205" s="663">
        <f t="shared" si="1"/>
        <v>2.9899999999999996E-8</v>
      </c>
      <c r="H205" s="134"/>
      <c r="I205" s="6"/>
      <c r="J205" s="6"/>
      <c r="K205" s="6"/>
      <c r="L205" s="6"/>
      <c r="M205" s="6"/>
    </row>
    <row r="206" spans="1:13">
      <c r="A206" s="6"/>
      <c r="B206" s="6"/>
      <c r="C206" s="139"/>
      <c r="D206" s="143" t="s">
        <v>668</v>
      </c>
      <c r="E206" s="151">
        <v>3.2199999999999999E-2</v>
      </c>
      <c r="F206" s="152">
        <v>1.5E-3</v>
      </c>
      <c r="G206" s="663">
        <f t="shared" si="1"/>
        <v>3.2199999999999997E-8</v>
      </c>
      <c r="H206" s="134"/>
      <c r="I206" s="6"/>
      <c r="J206" s="6"/>
      <c r="K206" s="6"/>
      <c r="L206" s="6"/>
      <c r="M206" s="6"/>
    </row>
    <row r="207" spans="1:13">
      <c r="A207" s="6"/>
      <c r="B207" s="6"/>
      <c r="C207" s="139"/>
      <c r="D207" s="143" t="s">
        <v>669</v>
      </c>
      <c r="E207" s="327">
        <v>3.4000000000000002E-2</v>
      </c>
      <c r="F207" s="328">
        <v>1.5E-3</v>
      </c>
      <c r="G207" s="663">
        <f t="shared" si="1"/>
        <v>3.4E-8</v>
      </c>
      <c r="H207" s="134"/>
      <c r="I207" s="6"/>
      <c r="J207" s="6"/>
      <c r="K207" s="6"/>
      <c r="L207" s="6"/>
      <c r="M207" s="6"/>
    </row>
    <row r="208" spans="1:13">
      <c r="A208" s="6"/>
      <c r="B208" s="6"/>
      <c r="C208" s="139"/>
      <c r="D208" s="143" t="s">
        <v>670</v>
      </c>
      <c r="E208" s="327">
        <v>3.39E-2</v>
      </c>
      <c r="F208" s="328">
        <v>1.5E-3</v>
      </c>
      <c r="G208" s="663">
        <f t="shared" si="1"/>
        <v>3.3899999999999999E-8</v>
      </c>
      <c r="H208" s="134"/>
      <c r="I208" s="6"/>
      <c r="J208" s="6"/>
      <c r="K208" s="6"/>
      <c r="L208" s="6"/>
      <c r="M208" s="6"/>
    </row>
    <row r="209" spans="1:13">
      <c r="A209" s="6"/>
      <c r="B209" s="6"/>
      <c r="C209" s="139"/>
      <c r="D209" s="143" t="s">
        <v>671</v>
      </c>
      <c r="E209" s="327">
        <v>3.2000000000000001E-2</v>
      </c>
      <c r="F209" s="328">
        <v>1.5E-3</v>
      </c>
      <c r="G209" s="663">
        <f t="shared" si="1"/>
        <v>3.2000000000000002E-8</v>
      </c>
      <c r="H209" s="134"/>
      <c r="I209" s="6"/>
      <c r="J209" s="6"/>
      <c r="K209" s="6"/>
      <c r="L209" s="6"/>
      <c r="M209" s="6"/>
    </row>
    <row r="210" spans="1:13">
      <c r="A210" s="6"/>
      <c r="B210" s="6"/>
      <c r="C210" s="139"/>
      <c r="D210" s="143" t="s">
        <v>672</v>
      </c>
      <c r="E210" s="327">
        <v>3.04E-2</v>
      </c>
      <c r="F210" s="328">
        <v>1.5E-3</v>
      </c>
      <c r="G210" s="663">
        <f t="shared" si="1"/>
        <v>3.0400000000000001E-8</v>
      </c>
      <c r="H210" s="134"/>
      <c r="I210" s="6"/>
      <c r="J210" s="6"/>
      <c r="K210" s="6"/>
      <c r="L210" s="6"/>
      <c r="M210" s="6"/>
    </row>
    <row r="211" spans="1:13">
      <c r="A211" s="6"/>
      <c r="B211" s="6"/>
      <c r="C211" s="139"/>
      <c r="D211" s="143" t="s">
        <v>673</v>
      </c>
      <c r="E211" s="327">
        <v>3.1300000000000001E-2</v>
      </c>
      <c r="F211" s="328">
        <v>1.5E-3</v>
      </c>
      <c r="G211" s="663">
        <f t="shared" si="1"/>
        <v>3.1300000000000002E-8</v>
      </c>
      <c r="H211" s="134"/>
      <c r="I211" s="6"/>
      <c r="J211" s="6"/>
      <c r="K211" s="6"/>
      <c r="L211" s="6"/>
      <c r="M211" s="6"/>
    </row>
    <row r="212" spans="1:13">
      <c r="A212" s="6"/>
      <c r="B212" s="6"/>
      <c r="C212" s="139"/>
      <c r="D212" s="143" t="s">
        <v>674</v>
      </c>
      <c r="E212" s="327">
        <v>3.1300000000000001E-2</v>
      </c>
      <c r="F212" s="328">
        <v>1.5E-3</v>
      </c>
      <c r="G212" s="663">
        <f t="shared" si="1"/>
        <v>3.1300000000000002E-8</v>
      </c>
      <c r="H212" s="134"/>
      <c r="I212" s="6"/>
      <c r="J212" s="6"/>
      <c r="K212" s="6"/>
      <c r="L212" s="6"/>
      <c r="M212" s="6"/>
    </row>
    <row r="213" spans="1:13">
      <c r="A213" s="6"/>
      <c r="B213" s="6"/>
      <c r="C213" s="139"/>
      <c r="D213" s="143" t="s">
        <v>675</v>
      </c>
      <c r="E213" s="327">
        <v>3.15E-2</v>
      </c>
      <c r="F213" s="328">
        <v>1.5E-3</v>
      </c>
      <c r="G213" s="663">
        <f t="shared" si="1"/>
        <v>3.1499999999999998E-8</v>
      </c>
      <c r="H213" s="134"/>
      <c r="I213" s="6"/>
      <c r="J213" s="6"/>
      <c r="K213" s="6"/>
      <c r="L213" s="6"/>
      <c r="M213" s="6"/>
    </row>
    <row r="214" spans="1:13">
      <c r="A214" s="6"/>
      <c r="B214" s="6"/>
      <c r="C214" s="139"/>
      <c r="D214" s="143" t="s">
        <v>676</v>
      </c>
      <c r="E214" s="327">
        <v>3.32E-2</v>
      </c>
      <c r="F214" s="328">
        <v>2.0999999999999999E-3</v>
      </c>
      <c r="G214" s="663">
        <f t="shared" si="1"/>
        <v>3.32E-8</v>
      </c>
      <c r="H214" s="134"/>
      <c r="I214" s="6"/>
      <c r="J214" s="6"/>
      <c r="K214" s="6"/>
      <c r="L214" s="6"/>
      <c r="M214" s="6"/>
    </row>
    <row r="215" spans="1:13">
      <c r="A215" s="6"/>
      <c r="B215" s="6"/>
      <c r="C215" s="139"/>
      <c r="D215" s="143" t="s">
        <v>677</v>
      </c>
      <c r="E215" s="327">
        <v>3.2099999999999997E-2</v>
      </c>
      <c r="F215" s="328">
        <v>6.1000000000000004E-3</v>
      </c>
      <c r="G215" s="663">
        <f t="shared" si="1"/>
        <v>3.2099999999999996E-8</v>
      </c>
      <c r="H215" s="134"/>
      <c r="I215" s="6"/>
      <c r="J215" s="6"/>
      <c r="K215" s="6"/>
      <c r="L215" s="6"/>
      <c r="M215" s="6"/>
    </row>
    <row r="216" spans="1:13">
      <c r="A216" s="6"/>
      <c r="B216" s="6"/>
      <c r="C216" s="139"/>
      <c r="D216" s="143" t="s">
        <v>678</v>
      </c>
      <c r="E216" s="327">
        <v>3.2899999999999999E-2</v>
      </c>
      <c r="F216" s="328">
        <v>8.3999999999999995E-3</v>
      </c>
      <c r="G216" s="663">
        <f t="shared" si="1"/>
        <v>3.2899999999999997E-8</v>
      </c>
      <c r="H216" s="134"/>
      <c r="I216" s="6"/>
      <c r="J216" s="6"/>
      <c r="K216" s="6"/>
      <c r="L216" s="6"/>
      <c r="M216" s="6"/>
    </row>
    <row r="217" spans="1:13">
      <c r="A217" s="6"/>
      <c r="B217" s="6"/>
      <c r="C217" s="139"/>
      <c r="D217" s="143" t="s">
        <v>679</v>
      </c>
      <c r="E217" s="327">
        <v>3.2599999999999997E-2</v>
      </c>
      <c r="F217" s="328">
        <v>8.2000000000000007E-3</v>
      </c>
      <c r="G217" s="663">
        <f t="shared" si="1"/>
        <v>3.2599999999999994E-8</v>
      </c>
      <c r="H217" s="134"/>
      <c r="I217" s="6"/>
      <c r="J217" s="6"/>
      <c r="K217" s="6"/>
      <c r="L217" s="6"/>
      <c r="M217" s="6"/>
    </row>
    <row r="218" spans="1:13" ht="16" thickBot="1">
      <c r="A218" s="6"/>
      <c r="B218" s="6"/>
      <c r="C218" s="148"/>
      <c r="D218" s="363" t="s">
        <v>680</v>
      </c>
      <c r="E218" s="329">
        <v>3.3000000000000002E-2</v>
      </c>
      <c r="F218" s="330">
        <v>9.1000000000000004E-3</v>
      </c>
      <c r="G218" s="663">
        <f t="shared" si="1"/>
        <v>3.3000000000000004E-8</v>
      </c>
      <c r="H218" s="134"/>
      <c r="I218" s="6"/>
      <c r="J218" s="6"/>
      <c r="K218" s="6"/>
      <c r="L218" s="6"/>
      <c r="M218" s="6"/>
    </row>
    <row r="219" spans="1:13">
      <c r="A219" s="6"/>
      <c r="B219" s="6"/>
      <c r="C219" s="863" t="s">
        <v>305</v>
      </c>
      <c r="D219" s="136" t="s">
        <v>704</v>
      </c>
      <c r="E219" s="153">
        <v>8.9899999999999994E-2</v>
      </c>
      <c r="F219" s="154">
        <v>8.6999999999999994E-3</v>
      </c>
      <c r="G219" s="663">
        <f t="shared" si="1"/>
        <v>8.9899999999999991E-8</v>
      </c>
      <c r="H219" s="134"/>
      <c r="I219" s="6"/>
      <c r="J219" s="6"/>
      <c r="K219" s="6"/>
      <c r="L219" s="6"/>
      <c r="M219" s="6"/>
    </row>
    <row r="220" spans="1:13" ht="16" thickBot="1">
      <c r="A220" s="6"/>
      <c r="B220" s="6"/>
      <c r="C220" s="864"/>
      <c r="D220" s="331" t="s">
        <v>705</v>
      </c>
      <c r="E220" s="156">
        <v>6.7199999999999996E-2</v>
      </c>
      <c r="F220" s="157">
        <v>6.8999999999999999E-3</v>
      </c>
      <c r="G220" s="663">
        <f t="shared" si="1"/>
        <v>6.7199999999999993E-8</v>
      </c>
      <c r="H220" s="134"/>
      <c r="I220" s="6"/>
      <c r="J220" s="6"/>
      <c r="K220" s="6"/>
      <c r="L220" s="6"/>
      <c r="M220" s="6"/>
    </row>
    <row r="221" spans="1:13">
      <c r="A221" s="6"/>
      <c r="B221" s="7"/>
      <c r="C221" s="364" t="s">
        <v>706</v>
      </c>
      <c r="D221" s="6"/>
      <c r="E221" s="6"/>
      <c r="F221" s="6"/>
      <c r="G221" s="6"/>
      <c r="H221" s="6"/>
      <c r="I221" s="13"/>
      <c r="J221" s="6"/>
      <c r="K221" s="6"/>
      <c r="L221" s="6"/>
      <c r="M221" s="6"/>
    </row>
    <row r="222" spans="1:13">
      <c r="A222" s="6"/>
      <c r="B222" s="7"/>
      <c r="C222" s="6"/>
      <c r="D222" s="6"/>
      <c r="E222" s="6"/>
      <c r="F222" s="6"/>
      <c r="G222" s="6"/>
      <c r="H222" s="6"/>
      <c r="I222" s="6"/>
      <c r="J222" s="6"/>
      <c r="K222" s="6"/>
      <c r="L222" s="6"/>
      <c r="M222" s="6"/>
    </row>
    <row r="223" spans="1:13" ht="18">
      <c r="A223" s="8"/>
      <c r="B223" s="125" t="s">
        <v>309</v>
      </c>
      <c r="C223" s="126" t="s">
        <v>310</v>
      </c>
      <c r="D223" s="128"/>
      <c r="E223" s="128"/>
      <c r="F223" s="128"/>
      <c r="G223" s="128"/>
      <c r="H223" s="128"/>
      <c r="I223" s="128"/>
      <c r="J223" s="128"/>
      <c r="K223" s="128"/>
      <c r="L223" s="129"/>
      <c r="M223" s="6"/>
    </row>
    <row r="224" spans="1:13" ht="16" thickBot="1">
      <c r="A224" s="6"/>
      <c r="B224" s="6"/>
      <c r="C224" s="110"/>
      <c r="D224" s="110"/>
      <c r="E224" s="110"/>
      <c r="F224" s="110"/>
      <c r="G224" s="6"/>
      <c r="H224" s="6"/>
      <c r="I224" s="6"/>
      <c r="J224" s="6"/>
      <c r="K224" s="6"/>
      <c r="L224" s="6"/>
      <c r="M224" s="6"/>
    </row>
    <row r="225" spans="1:13" ht="31" thickBot="1">
      <c r="A225" s="6"/>
      <c r="B225" s="6"/>
      <c r="C225" s="158" t="s">
        <v>82</v>
      </c>
      <c r="D225" s="132" t="s">
        <v>178</v>
      </c>
      <c r="E225" s="132" t="s">
        <v>311</v>
      </c>
      <c r="F225" s="132" t="s">
        <v>312</v>
      </c>
      <c r="G225" s="133" t="s">
        <v>288</v>
      </c>
      <c r="H225" s="332"/>
      <c r="I225" s="6"/>
      <c r="J225" s="6"/>
      <c r="K225" s="6"/>
      <c r="L225" s="6"/>
      <c r="M225" s="6"/>
    </row>
    <row r="226" spans="1:13">
      <c r="A226" s="6"/>
      <c r="B226" s="6"/>
      <c r="C226" s="865" t="s">
        <v>313</v>
      </c>
      <c r="D226" s="868" t="s">
        <v>314</v>
      </c>
      <c r="E226" s="136" t="s">
        <v>315</v>
      </c>
      <c r="F226" s="159">
        <v>5.9999999999999995E-4</v>
      </c>
      <c r="G226" s="160">
        <v>1.1999999999999999E-3</v>
      </c>
      <c r="H226" s="666">
        <f>F226/1000000</f>
        <v>6E-10</v>
      </c>
      <c r="I226" s="98"/>
      <c r="J226" s="6"/>
      <c r="K226" s="6"/>
      <c r="L226" s="6"/>
      <c r="M226" s="6"/>
    </row>
    <row r="227" spans="1:13">
      <c r="A227" s="6"/>
      <c r="B227" s="6"/>
      <c r="C227" s="866"/>
      <c r="D227" s="869"/>
      <c r="E227" s="143" t="s">
        <v>707</v>
      </c>
      <c r="F227" s="159">
        <v>5.0000000000000001E-4</v>
      </c>
      <c r="G227" s="160">
        <v>1E-3</v>
      </c>
      <c r="H227" s="666">
        <f t="shared" ref="H227:H259" si="2">F227/1000000</f>
        <v>5.0000000000000003E-10</v>
      </c>
      <c r="I227" s="6"/>
      <c r="J227" s="6"/>
      <c r="K227" s="6"/>
      <c r="L227" s="6"/>
      <c r="M227" s="6"/>
    </row>
    <row r="228" spans="1:13">
      <c r="A228" s="6"/>
      <c r="B228" s="6"/>
      <c r="C228" s="867"/>
      <c r="D228" s="870"/>
      <c r="E228" s="333" t="s">
        <v>708</v>
      </c>
      <c r="F228" s="159">
        <v>3.0200000000000001E-2</v>
      </c>
      <c r="G228" s="160">
        <v>1.9199999999999998E-2</v>
      </c>
      <c r="H228" s="666">
        <f t="shared" si="2"/>
        <v>3.0199999999999999E-8</v>
      </c>
      <c r="I228" s="13"/>
      <c r="J228" s="6"/>
      <c r="K228" s="6"/>
      <c r="L228" s="6"/>
      <c r="M228" s="6"/>
    </row>
    <row r="229" spans="1:13">
      <c r="A229" s="6"/>
      <c r="B229" s="164"/>
      <c r="C229" s="871" t="s">
        <v>319</v>
      </c>
      <c r="D229" s="872" t="s">
        <v>314</v>
      </c>
      <c r="E229" s="143" t="s">
        <v>315</v>
      </c>
      <c r="F229" s="165">
        <v>1.1000000000000001E-3</v>
      </c>
      <c r="G229" s="166">
        <v>1.6999999999999999E-3</v>
      </c>
      <c r="H229" s="666">
        <f t="shared" si="2"/>
        <v>1.1000000000000001E-9</v>
      </c>
      <c r="I229" s="13"/>
      <c r="J229" s="6"/>
      <c r="K229" s="6"/>
      <c r="L229" s="6"/>
      <c r="M229" s="6"/>
    </row>
    <row r="230" spans="1:13">
      <c r="A230" s="6"/>
      <c r="B230" s="164"/>
      <c r="C230" s="866"/>
      <c r="D230" s="869"/>
      <c r="E230" s="167" t="s">
        <v>707</v>
      </c>
      <c r="F230" s="168">
        <v>8.9999999999999998E-4</v>
      </c>
      <c r="G230" s="169">
        <v>1.4E-3</v>
      </c>
      <c r="H230" s="666">
        <f t="shared" si="2"/>
        <v>8.9999999999999999E-10</v>
      </c>
      <c r="I230" s="6"/>
      <c r="J230" s="6"/>
      <c r="K230" s="6"/>
      <c r="L230" s="6"/>
      <c r="M230" s="6"/>
    </row>
    <row r="231" spans="1:13">
      <c r="A231" s="6"/>
      <c r="B231" s="164"/>
      <c r="C231" s="867"/>
      <c r="D231" s="870"/>
      <c r="E231" s="143" t="s">
        <v>708</v>
      </c>
      <c r="F231" s="165">
        <v>2.9000000000000001E-2</v>
      </c>
      <c r="G231" s="166">
        <v>2.1399999999999999E-2</v>
      </c>
      <c r="H231" s="666">
        <f t="shared" si="2"/>
        <v>2.9000000000000002E-8</v>
      </c>
      <c r="I231" s="6"/>
      <c r="J231" s="6"/>
      <c r="K231" s="6"/>
      <c r="L231" s="6"/>
      <c r="M231" s="6"/>
    </row>
    <row r="232" spans="1:13">
      <c r="A232" s="6"/>
      <c r="B232" s="6"/>
      <c r="C232" s="871" t="s">
        <v>320</v>
      </c>
      <c r="D232" s="872" t="s">
        <v>314</v>
      </c>
      <c r="E232" s="143" t="s">
        <v>321</v>
      </c>
      <c r="F232" s="159">
        <v>5.1000000000000004E-3</v>
      </c>
      <c r="G232" s="160">
        <v>4.7999999999999996E-3</v>
      </c>
      <c r="H232" s="666">
        <f t="shared" si="2"/>
        <v>5.1000000000000002E-9</v>
      </c>
      <c r="I232" s="6"/>
      <c r="J232" s="6"/>
      <c r="K232" s="6"/>
      <c r="L232" s="6"/>
      <c r="M232" s="6"/>
    </row>
    <row r="233" spans="1:13">
      <c r="A233" s="6"/>
      <c r="B233" s="6"/>
      <c r="C233" s="867"/>
      <c r="D233" s="870"/>
      <c r="E233" s="143" t="s">
        <v>708</v>
      </c>
      <c r="F233" s="159">
        <v>9.4999999999999998E-3</v>
      </c>
      <c r="G233" s="160">
        <v>4.3099999999999999E-2</v>
      </c>
      <c r="H233" s="666">
        <f t="shared" si="2"/>
        <v>9.499999999999999E-9</v>
      </c>
      <c r="I233" s="6"/>
      <c r="J233" s="6"/>
      <c r="K233" s="6"/>
      <c r="L233" s="6"/>
      <c r="M233" s="6"/>
    </row>
    <row r="234" spans="1:13">
      <c r="A234" s="6"/>
      <c r="B234" s="6"/>
      <c r="C234" s="860" t="s">
        <v>322</v>
      </c>
      <c r="D234" s="180" t="s">
        <v>323</v>
      </c>
      <c r="E234" s="171"/>
      <c r="F234" s="159">
        <v>8.0000000000000002E-3</v>
      </c>
      <c r="G234" s="163">
        <v>5.0000000000000001E-3</v>
      </c>
      <c r="H234" s="666">
        <f t="shared" si="2"/>
        <v>8.0000000000000005E-9</v>
      </c>
      <c r="I234" s="6"/>
      <c r="J234" s="6"/>
      <c r="K234" s="6"/>
      <c r="L234" s="6"/>
      <c r="M234" s="6"/>
    </row>
    <row r="235" spans="1:13">
      <c r="A235" s="6"/>
      <c r="B235" s="6"/>
      <c r="C235" s="861"/>
      <c r="D235" s="180" t="s">
        <v>324</v>
      </c>
      <c r="E235" s="171"/>
      <c r="F235" s="159">
        <v>8.0000000000000002E-3</v>
      </c>
      <c r="G235" s="163">
        <v>5.0000000000000001E-3</v>
      </c>
      <c r="H235" s="666">
        <f t="shared" si="2"/>
        <v>8.0000000000000005E-9</v>
      </c>
      <c r="I235" s="6"/>
      <c r="J235" s="6"/>
      <c r="K235" s="6"/>
      <c r="L235" s="6"/>
      <c r="M235" s="6"/>
    </row>
    <row r="236" spans="1:13">
      <c r="A236" s="6"/>
      <c r="B236" s="6"/>
      <c r="C236" s="861"/>
      <c r="D236" s="180" t="s">
        <v>325</v>
      </c>
      <c r="E236" s="171"/>
      <c r="F236" s="162">
        <v>8.1000000000000003E-2</v>
      </c>
      <c r="G236" s="163">
        <v>5.0000000000000001E-3</v>
      </c>
      <c r="H236" s="666">
        <f t="shared" si="2"/>
        <v>8.0999999999999997E-8</v>
      </c>
      <c r="I236" s="6"/>
      <c r="J236" s="6"/>
      <c r="K236" s="6"/>
      <c r="L236" s="6"/>
      <c r="M236" s="6"/>
    </row>
    <row r="237" spans="1:13">
      <c r="A237" s="6"/>
      <c r="B237" s="6"/>
      <c r="C237" s="861"/>
      <c r="D237" s="180" t="s">
        <v>326</v>
      </c>
      <c r="E237" s="171"/>
      <c r="F237" s="159">
        <v>8.0000000000000002E-3</v>
      </c>
      <c r="G237" s="163">
        <v>5.0000000000000001E-3</v>
      </c>
      <c r="H237" s="666">
        <f t="shared" si="2"/>
        <v>8.0000000000000005E-9</v>
      </c>
      <c r="I237" s="6"/>
      <c r="J237" s="6"/>
      <c r="K237" s="6"/>
      <c r="L237" s="6"/>
      <c r="M237" s="6"/>
    </row>
    <row r="238" spans="1:13">
      <c r="A238" s="6"/>
      <c r="B238" s="6"/>
      <c r="C238" s="862"/>
      <c r="D238" s="180" t="s">
        <v>327</v>
      </c>
      <c r="E238" s="171"/>
      <c r="F238" s="159">
        <v>0.03</v>
      </c>
      <c r="G238" s="160">
        <v>1.9E-2</v>
      </c>
      <c r="H238" s="666">
        <f t="shared" si="2"/>
        <v>2.9999999999999997E-8</v>
      </c>
      <c r="I238" s="6"/>
      <c r="J238" s="6"/>
      <c r="K238" s="6"/>
      <c r="L238" s="6"/>
      <c r="M238" s="6"/>
    </row>
    <row r="239" spans="1:13">
      <c r="A239" s="6"/>
      <c r="B239" s="6"/>
      <c r="C239" s="860" t="s">
        <v>319</v>
      </c>
      <c r="D239" s="180" t="s">
        <v>324</v>
      </c>
      <c r="E239" s="171"/>
      <c r="F239" s="159">
        <v>1.2E-2</v>
      </c>
      <c r="G239" s="163">
        <v>8.9999999999999993E-3</v>
      </c>
      <c r="H239" s="666">
        <f t="shared" si="2"/>
        <v>1.2E-8</v>
      </c>
      <c r="I239" s="6"/>
      <c r="J239" s="6"/>
      <c r="K239" s="6"/>
      <c r="L239" s="6"/>
      <c r="M239" s="6"/>
    </row>
    <row r="240" spans="1:13">
      <c r="A240" s="6"/>
      <c r="B240" s="6"/>
      <c r="C240" s="861"/>
      <c r="D240" s="180" t="s">
        <v>325</v>
      </c>
      <c r="E240" s="171"/>
      <c r="F240" s="162">
        <v>0.121</v>
      </c>
      <c r="G240" s="163">
        <v>8.9999999999999993E-3</v>
      </c>
      <c r="H240" s="666">
        <f t="shared" si="2"/>
        <v>1.2099999999999998E-7</v>
      </c>
      <c r="I240" s="6"/>
      <c r="J240" s="6"/>
      <c r="K240" s="6"/>
      <c r="L240" s="6"/>
      <c r="M240" s="6"/>
    </row>
    <row r="241" spans="1:13">
      <c r="A241" s="6"/>
      <c r="B241" s="6"/>
      <c r="C241" s="861"/>
      <c r="D241" s="180" t="s">
        <v>326</v>
      </c>
      <c r="E241" s="171"/>
      <c r="F241" s="159">
        <v>1.2E-2</v>
      </c>
      <c r="G241" s="163">
        <v>1.2E-2</v>
      </c>
      <c r="H241" s="666">
        <f t="shared" si="2"/>
        <v>1.2E-8</v>
      </c>
      <c r="I241" s="6"/>
      <c r="J241" s="6"/>
      <c r="K241" s="6"/>
      <c r="L241" s="6"/>
      <c r="M241" s="6"/>
    </row>
    <row r="242" spans="1:13">
      <c r="A242" s="6"/>
      <c r="B242" s="6"/>
      <c r="C242" s="861"/>
      <c r="D242" s="180" t="s">
        <v>328</v>
      </c>
      <c r="E242" s="171"/>
      <c r="F242" s="162">
        <v>0.121</v>
      </c>
      <c r="G242" s="163">
        <v>8.9999999999999993E-3</v>
      </c>
      <c r="H242" s="666">
        <f t="shared" si="2"/>
        <v>1.2099999999999998E-7</v>
      </c>
      <c r="I242" s="6"/>
      <c r="J242" s="6"/>
      <c r="K242" s="6"/>
      <c r="L242" s="6"/>
      <c r="M242" s="6"/>
    </row>
    <row r="243" spans="1:13">
      <c r="A243" s="6"/>
      <c r="B243" s="6"/>
      <c r="C243" s="862"/>
      <c r="D243" s="180" t="s">
        <v>327</v>
      </c>
      <c r="E243" s="171"/>
      <c r="F243" s="159">
        <v>2.9000000000000001E-2</v>
      </c>
      <c r="G243" s="160">
        <v>2.1000000000000001E-2</v>
      </c>
      <c r="H243" s="666">
        <f t="shared" si="2"/>
        <v>2.9000000000000002E-8</v>
      </c>
      <c r="I243" s="6"/>
      <c r="J243" s="6"/>
      <c r="K243" s="6"/>
      <c r="L243" s="6"/>
      <c r="M243" s="6"/>
    </row>
    <row r="244" spans="1:13">
      <c r="A244" s="6"/>
      <c r="B244" s="6"/>
      <c r="C244" s="860" t="s">
        <v>329</v>
      </c>
      <c r="D244" s="180" t="s">
        <v>325</v>
      </c>
      <c r="E244" s="171"/>
      <c r="F244" s="365">
        <v>4.2</v>
      </c>
      <c r="G244" s="160">
        <v>1E-3</v>
      </c>
      <c r="H244" s="666">
        <f t="shared" si="2"/>
        <v>4.2000000000000004E-6</v>
      </c>
      <c r="I244" s="6"/>
      <c r="J244" s="6"/>
      <c r="K244" s="6"/>
      <c r="L244" s="6"/>
      <c r="M244" s="6"/>
    </row>
    <row r="245" spans="1:13">
      <c r="A245" s="6"/>
      <c r="B245" s="6"/>
      <c r="C245" s="861"/>
      <c r="D245" s="180" t="s">
        <v>326</v>
      </c>
      <c r="E245" s="171"/>
      <c r="F245" s="159">
        <v>1.4E-2</v>
      </c>
      <c r="G245" s="160">
        <v>3.4000000000000002E-2</v>
      </c>
      <c r="H245" s="666">
        <f t="shared" si="2"/>
        <v>1.4E-8</v>
      </c>
      <c r="I245" s="6"/>
      <c r="J245" s="6"/>
      <c r="K245" s="6"/>
      <c r="L245" s="6"/>
      <c r="M245" s="6"/>
    </row>
    <row r="246" spans="1:13">
      <c r="A246" s="6"/>
      <c r="B246" s="6"/>
      <c r="C246" s="861"/>
      <c r="D246" s="180" t="s">
        <v>328</v>
      </c>
      <c r="E246" s="171"/>
      <c r="F246" s="365">
        <v>4.2</v>
      </c>
      <c r="G246" s="163">
        <v>1E-3</v>
      </c>
      <c r="H246" s="666">
        <f t="shared" si="2"/>
        <v>4.2000000000000004E-6</v>
      </c>
      <c r="I246" s="6"/>
      <c r="J246" s="6"/>
      <c r="K246" s="6"/>
      <c r="L246" s="6"/>
      <c r="M246" s="6"/>
    </row>
    <row r="247" spans="1:13">
      <c r="A247" s="6"/>
      <c r="B247" s="6"/>
      <c r="C247" s="862"/>
      <c r="D247" s="180" t="s">
        <v>327</v>
      </c>
      <c r="E247" s="171"/>
      <c r="F247" s="159">
        <v>8.9999999999999993E-3</v>
      </c>
      <c r="G247" s="163">
        <v>4.2999999999999997E-2</v>
      </c>
      <c r="H247" s="666">
        <f t="shared" si="2"/>
        <v>8.9999999999999995E-9</v>
      </c>
      <c r="I247" s="6"/>
      <c r="J247" s="6"/>
      <c r="K247" s="6"/>
      <c r="L247" s="6"/>
      <c r="M247" s="6"/>
    </row>
    <row r="248" spans="1:13">
      <c r="A248" s="6"/>
      <c r="B248" s="6"/>
      <c r="C248" s="860" t="s">
        <v>330</v>
      </c>
      <c r="D248" s="180" t="s">
        <v>323</v>
      </c>
      <c r="E248" s="171"/>
      <c r="F248" s="159">
        <v>7.4999999999999997E-2</v>
      </c>
      <c r="G248" s="160">
        <v>2.8000000000000001E-2</v>
      </c>
      <c r="H248" s="666">
        <f t="shared" si="2"/>
        <v>7.4999999999999997E-8</v>
      </c>
      <c r="I248" s="6"/>
      <c r="J248" s="6"/>
      <c r="K248" s="6"/>
      <c r="L248" s="6"/>
      <c r="M248" s="6"/>
    </row>
    <row r="249" spans="1:13">
      <c r="A249" s="6"/>
      <c r="B249" s="6"/>
      <c r="C249" s="861"/>
      <c r="D249" s="180" t="s">
        <v>324</v>
      </c>
      <c r="E249" s="171"/>
      <c r="F249" s="159">
        <v>7.4999999999999997E-2</v>
      </c>
      <c r="G249" s="160">
        <v>2.8000000000000001E-2</v>
      </c>
      <c r="H249" s="666">
        <f t="shared" si="2"/>
        <v>7.4999999999999997E-8</v>
      </c>
      <c r="I249" s="6"/>
      <c r="J249" s="6"/>
      <c r="K249" s="6"/>
      <c r="L249" s="6"/>
      <c r="M249" s="6"/>
    </row>
    <row r="250" spans="1:13">
      <c r="A250" s="6"/>
      <c r="B250" s="6"/>
      <c r="C250" s="861"/>
      <c r="D250" s="180" t="s">
        <v>325</v>
      </c>
      <c r="E250" s="171"/>
      <c r="F250" s="366">
        <v>3.7</v>
      </c>
      <c r="G250" s="160">
        <v>1E-3</v>
      </c>
      <c r="H250" s="666">
        <f t="shared" si="2"/>
        <v>3.7000000000000002E-6</v>
      </c>
      <c r="I250" s="6"/>
      <c r="J250" s="6"/>
      <c r="K250" s="6"/>
      <c r="L250" s="6"/>
      <c r="M250" s="6"/>
    </row>
    <row r="251" spans="1:13">
      <c r="A251" s="6"/>
      <c r="B251" s="6"/>
      <c r="C251" s="861"/>
      <c r="D251" s="180" t="s">
        <v>326</v>
      </c>
      <c r="E251" s="171"/>
      <c r="F251" s="159">
        <v>1.2999999999999999E-2</v>
      </c>
      <c r="G251" s="160">
        <v>2.5999999999999999E-2</v>
      </c>
      <c r="H251" s="666">
        <f t="shared" si="2"/>
        <v>1.2999999999999999E-8</v>
      </c>
      <c r="I251" s="6"/>
      <c r="J251" s="6"/>
      <c r="K251" s="6"/>
      <c r="L251" s="6"/>
      <c r="M251" s="6"/>
    </row>
    <row r="252" spans="1:13">
      <c r="A252" s="8"/>
      <c r="B252" s="8"/>
      <c r="C252" s="861"/>
      <c r="D252" s="180" t="s">
        <v>328</v>
      </c>
      <c r="E252" s="171"/>
      <c r="F252" s="366">
        <v>3.7</v>
      </c>
      <c r="G252" s="160">
        <v>1E-3</v>
      </c>
      <c r="H252" s="666">
        <f t="shared" si="2"/>
        <v>3.7000000000000002E-6</v>
      </c>
      <c r="I252" s="8"/>
      <c r="J252" s="6"/>
      <c r="K252" s="6"/>
      <c r="L252" s="6"/>
      <c r="M252" s="6"/>
    </row>
    <row r="253" spans="1:13">
      <c r="A253" s="8"/>
      <c r="B253" s="8"/>
      <c r="C253" s="862"/>
      <c r="D253" s="180" t="s">
        <v>327</v>
      </c>
      <c r="E253" s="171"/>
      <c r="F253" s="159">
        <v>8.9999999999999993E-3</v>
      </c>
      <c r="G253" s="160">
        <v>4.2999999999999997E-2</v>
      </c>
      <c r="H253" s="666">
        <f t="shared" si="2"/>
        <v>8.9999999999999995E-9</v>
      </c>
      <c r="I253" s="8"/>
      <c r="J253" s="6"/>
      <c r="K253" s="6"/>
      <c r="L253" s="6"/>
      <c r="M253" s="6"/>
    </row>
    <row r="254" spans="1:13">
      <c r="A254" s="8"/>
      <c r="B254" s="8"/>
      <c r="C254" s="860" t="s">
        <v>331</v>
      </c>
      <c r="D254" s="180" t="s">
        <v>323</v>
      </c>
      <c r="E254" s="171"/>
      <c r="F254" s="162">
        <v>1.6E-2</v>
      </c>
      <c r="G254" s="160">
        <v>3.2000000000000001E-2</v>
      </c>
      <c r="H254" s="666">
        <f t="shared" si="2"/>
        <v>1.6000000000000001E-8</v>
      </c>
      <c r="I254" s="8"/>
      <c r="J254" s="6"/>
      <c r="K254" s="6"/>
      <c r="L254" s="6"/>
      <c r="M254" s="6"/>
    </row>
    <row r="255" spans="1:13">
      <c r="A255" s="8"/>
      <c r="B255" s="8"/>
      <c r="C255" s="861"/>
      <c r="D255" s="334" t="s">
        <v>324</v>
      </c>
      <c r="E255" s="171"/>
      <c r="F255" s="162">
        <v>1.6E-2</v>
      </c>
      <c r="G255" s="160">
        <v>3.2000000000000001E-2</v>
      </c>
      <c r="H255" s="666">
        <f t="shared" si="2"/>
        <v>1.6000000000000001E-8</v>
      </c>
      <c r="I255" s="8"/>
      <c r="J255" s="6"/>
      <c r="K255" s="6"/>
      <c r="L255" s="6"/>
      <c r="M255" s="6"/>
    </row>
    <row r="256" spans="1:13">
      <c r="A256" s="8"/>
      <c r="B256" s="8"/>
      <c r="C256" s="861"/>
      <c r="D256" s="334" t="s">
        <v>325</v>
      </c>
      <c r="E256" s="171"/>
      <c r="F256" s="366">
        <v>10</v>
      </c>
      <c r="G256" s="160">
        <v>1E-3</v>
      </c>
      <c r="H256" s="666">
        <f t="shared" si="2"/>
        <v>1.0000000000000001E-5</v>
      </c>
      <c r="I256" s="8"/>
      <c r="J256" s="6"/>
      <c r="K256" s="6"/>
      <c r="L256" s="6"/>
      <c r="M256" s="6"/>
    </row>
    <row r="257" spans="1:13">
      <c r="A257" s="8"/>
      <c r="B257" s="8"/>
      <c r="C257" s="861"/>
      <c r="D257" s="334" t="s">
        <v>326</v>
      </c>
      <c r="E257" s="171"/>
      <c r="F257" s="159">
        <v>3.4000000000000002E-2</v>
      </c>
      <c r="G257" s="160">
        <v>1.7000000000000001E-2</v>
      </c>
      <c r="H257" s="666">
        <f t="shared" si="2"/>
        <v>3.4E-8</v>
      </c>
      <c r="I257" s="8"/>
      <c r="J257" s="6"/>
      <c r="K257" s="6"/>
      <c r="L257" s="6"/>
      <c r="M257" s="6"/>
    </row>
    <row r="258" spans="1:13">
      <c r="A258" s="8"/>
      <c r="B258" s="8"/>
      <c r="C258" s="861"/>
      <c r="D258" s="334" t="s">
        <v>328</v>
      </c>
      <c r="E258" s="171"/>
      <c r="F258" s="366">
        <v>10</v>
      </c>
      <c r="G258" s="160">
        <v>1E-3</v>
      </c>
      <c r="H258" s="666">
        <f t="shared" si="2"/>
        <v>1.0000000000000001E-5</v>
      </c>
      <c r="I258" s="8"/>
      <c r="J258" s="6"/>
      <c r="K258" s="6"/>
      <c r="L258" s="6"/>
      <c r="M258" s="6"/>
    </row>
    <row r="259" spans="1:13" ht="16" thickBot="1">
      <c r="A259" s="8"/>
      <c r="B259" s="8"/>
      <c r="C259" s="864"/>
      <c r="D259" s="335" t="s">
        <v>327</v>
      </c>
      <c r="E259" s="174"/>
      <c r="F259" s="336">
        <v>8.9999999999999993E-3</v>
      </c>
      <c r="G259" s="337">
        <v>4.2999999999999997E-2</v>
      </c>
      <c r="H259" s="666">
        <f t="shared" si="2"/>
        <v>8.9999999999999995E-9</v>
      </c>
      <c r="I259" s="8"/>
      <c r="J259" s="6"/>
      <c r="K259" s="6"/>
      <c r="L259" s="6"/>
      <c r="M259" s="6"/>
    </row>
    <row r="260" spans="1:13">
      <c r="A260" s="8"/>
      <c r="B260" s="8"/>
      <c r="C260" s="364" t="s">
        <v>709</v>
      </c>
      <c r="D260" s="8"/>
      <c r="E260" s="8"/>
      <c r="F260" s="8"/>
      <c r="G260" s="8"/>
      <c r="H260" s="8"/>
      <c r="I260" s="13"/>
      <c r="J260" s="8"/>
      <c r="K260" s="8"/>
      <c r="L260" s="6"/>
      <c r="M260" s="6"/>
    </row>
    <row r="261" spans="1:13">
      <c r="A261" s="8"/>
      <c r="B261" s="8"/>
      <c r="C261" s="8"/>
      <c r="D261" s="8"/>
      <c r="E261" s="8"/>
      <c r="F261" s="8"/>
      <c r="G261" s="8"/>
      <c r="H261" s="8"/>
      <c r="I261" s="8"/>
      <c r="J261" s="8"/>
      <c r="K261" s="8"/>
      <c r="L261" s="8"/>
      <c r="M261" s="8"/>
    </row>
    <row r="262" spans="1:13" ht="18">
      <c r="A262" s="8"/>
      <c r="B262" s="125" t="s">
        <v>333</v>
      </c>
      <c r="C262" s="126" t="s">
        <v>334</v>
      </c>
      <c r="D262" s="178"/>
      <c r="E262" s="178"/>
      <c r="F262" s="178"/>
      <c r="G262" s="128"/>
      <c r="H262" s="128"/>
      <c r="I262" s="128"/>
      <c r="J262" s="128"/>
      <c r="K262" s="128"/>
      <c r="L262" s="129"/>
      <c r="M262" s="6"/>
    </row>
    <row r="263" spans="1:13" ht="16" thickBot="1">
      <c r="A263" s="6"/>
      <c r="B263" s="6"/>
      <c r="C263" s="104"/>
      <c r="D263" s="6"/>
      <c r="E263" s="6"/>
      <c r="F263" s="6"/>
      <c r="G263" s="6"/>
      <c r="H263" s="6"/>
      <c r="I263" s="6"/>
      <c r="J263" s="6"/>
      <c r="K263" s="6"/>
      <c r="L263" s="6"/>
      <c r="M263" s="6"/>
    </row>
    <row r="264" spans="1:13" ht="31" thickBot="1">
      <c r="A264" s="6"/>
      <c r="B264" s="6"/>
      <c r="C264" s="179" t="s">
        <v>82</v>
      </c>
      <c r="D264" s="132" t="s">
        <v>178</v>
      </c>
      <c r="E264" s="132" t="s">
        <v>335</v>
      </c>
      <c r="F264" s="133" t="s">
        <v>336</v>
      </c>
      <c r="G264" s="332"/>
      <c r="H264" s="6"/>
      <c r="I264" s="6"/>
      <c r="J264" s="6"/>
      <c r="K264" s="6"/>
      <c r="L264" s="6"/>
      <c r="M264" s="6"/>
    </row>
    <row r="265" spans="1:13">
      <c r="A265" s="6"/>
      <c r="B265" s="6"/>
      <c r="C265" s="863" t="s">
        <v>337</v>
      </c>
      <c r="D265" s="180" t="s">
        <v>281</v>
      </c>
      <c r="E265" s="367">
        <v>1.1100000000000001</v>
      </c>
      <c r="F265" s="368">
        <v>0.32</v>
      </c>
      <c r="G265" s="338"/>
      <c r="H265" s="338"/>
      <c r="I265" s="6"/>
      <c r="J265" s="6"/>
      <c r="K265" s="6"/>
      <c r="L265" s="6"/>
      <c r="M265" s="6"/>
    </row>
    <row r="266" spans="1:13">
      <c r="A266" s="6"/>
      <c r="B266" s="6"/>
      <c r="C266" s="861"/>
      <c r="D266" s="180" t="s">
        <v>338</v>
      </c>
      <c r="E266" s="181">
        <v>4.58</v>
      </c>
      <c r="F266" s="182">
        <v>0.08</v>
      </c>
      <c r="G266" s="338"/>
      <c r="H266" s="338"/>
      <c r="I266" s="6"/>
      <c r="J266" s="6"/>
      <c r="K266" s="6"/>
      <c r="L266" s="6"/>
      <c r="M266" s="6"/>
    </row>
    <row r="267" spans="1:13">
      <c r="A267" s="6"/>
      <c r="B267" s="6"/>
      <c r="C267" s="861"/>
      <c r="D267" s="180" t="s">
        <v>339</v>
      </c>
      <c r="E267" s="181">
        <v>2.2400000000000002</v>
      </c>
      <c r="F267" s="182">
        <v>0.01</v>
      </c>
      <c r="G267" s="338"/>
      <c r="H267" s="338"/>
      <c r="I267" s="6"/>
      <c r="J267" s="6"/>
      <c r="K267" s="6"/>
      <c r="L267" s="6"/>
      <c r="M267" s="6"/>
    </row>
    <row r="268" spans="1:13">
      <c r="A268" s="6"/>
      <c r="B268" s="6"/>
      <c r="C268" s="862"/>
      <c r="D268" s="180" t="s">
        <v>314</v>
      </c>
      <c r="E268" s="181">
        <v>6.41</v>
      </c>
      <c r="F268" s="182">
        <v>0.17</v>
      </c>
      <c r="G268" s="338"/>
      <c r="H268" s="338"/>
      <c r="I268" s="6"/>
      <c r="J268" s="6"/>
      <c r="K268" s="6"/>
      <c r="L268" s="6"/>
      <c r="M268" s="6"/>
    </row>
    <row r="269" spans="1:13">
      <c r="A269" s="6"/>
      <c r="B269" s="6"/>
      <c r="C269" s="39" t="s">
        <v>340</v>
      </c>
      <c r="D269" s="180" t="s">
        <v>314</v>
      </c>
      <c r="E269" s="183">
        <v>0.8</v>
      </c>
      <c r="F269" s="184">
        <v>0.26</v>
      </c>
      <c r="G269" s="338"/>
      <c r="H269" s="338"/>
      <c r="I269" s="6"/>
      <c r="J269" s="6"/>
      <c r="K269" s="6"/>
      <c r="L269" s="6"/>
      <c r="M269" s="6"/>
    </row>
    <row r="270" spans="1:13">
      <c r="A270" s="6"/>
      <c r="B270" s="6"/>
      <c r="C270" s="860" t="s">
        <v>341</v>
      </c>
      <c r="D270" s="180" t="s">
        <v>342</v>
      </c>
      <c r="E270" s="183">
        <v>0</v>
      </c>
      <c r="F270" s="184">
        <v>0.3</v>
      </c>
      <c r="G270" s="338"/>
      <c r="H270" s="338"/>
      <c r="I270" s="6"/>
      <c r="J270" s="6"/>
      <c r="K270" s="6"/>
      <c r="L270" s="6"/>
      <c r="M270" s="6"/>
    </row>
    <row r="271" spans="1:13">
      <c r="A271" s="6"/>
      <c r="B271" s="6"/>
      <c r="C271" s="862"/>
      <c r="D271" s="180" t="s">
        <v>228</v>
      </c>
      <c r="E271" s="183">
        <v>7.06</v>
      </c>
      <c r="F271" s="184">
        <v>0.11</v>
      </c>
      <c r="G271" s="338"/>
      <c r="H271" s="338"/>
      <c r="I271" s="6"/>
      <c r="J271" s="6"/>
      <c r="K271" s="6"/>
      <c r="L271" s="6"/>
      <c r="M271" s="6"/>
    </row>
    <row r="272" spans="1:13">
      <c r="A272" s="6"/>
      <c r="B272" s="6"/>
      <c r="C272" s="860" t="s">
        <v>344</v>
      </c>
      <c r="D272" s="180" t="s">
        <v>338</v>
      </c>
      <c r="E272" s="181">
        <v>9.19</v>
      </c>
      <c r="F272" s="182">
        <v>0.26</v>
      </c>
      <c r="G272" s="338"/>
      <c r="H272" s="338"/>
      <c r="I272" s="6"/>
      <c r="J272" s="6"/>
      <c r="K272" s="6"/>
      <c r="L272" s="6"/>
      <c r="M272" s="6"/>
    </row>
    <row r="273" spans="1:13">
      <c r="A273" s="6"/>
      <c r="B273" s="6"/>
      <c r="C273" s="861"/>
      <c r="D273" s="180" t="s">
        <v>339</v>
      </c>
      <c r="E273" s="181">
        <v>3.33</v>
      </c>
      <c r="F273" s="182">
        <v>1.83</v>
      </c>
      <c r="G273" s="338"/>
      <c r="H273" s="338"/>
      <c r="I273" s="6"/>
      <c r="J273" s="6"/>
      <c r="K273" s="6"/>
      <c r="L273" s="6"/>
      <c r="M273" s="6"/>
    </row>
    <row r="274" spans="1:13">
      <c r="A274" s="6"/>
      <c r="B274" s="6"/>
      <c r="C274" s="861"/>
      <c r="D274" s="180" t="s">
        <v>314</v>
      </c>
      <c r="E274" s="181">
        <v>0.97</v>
      </c>
      <c r="F274" s="182">
        <v>0.9</v>
      </c>
      <c r="G274" s="338"/>
      <c r="H274" s="338"/>
      <c r="I274" s="6"/>
      <c r="J274" s="6"/>
      <c r="K274" s="6"/>
      <c r="L274" s="6"/>
      <c r="M274" s="6"/>
    </row>
    <row r="275" spans="1:13">
      <c r="A275" s="6"/>
      <c r="B275" s="6"/>
      <c r="C275" s="862"/>
      <c r="D275" s="180" t="s">
        <v>326</v>
      </c>
      <c r="E275" s="181">
        <v>0.42</v>
      </c>
      <c r="F275" s="182">
        <v>0.6</v>
      </c>
      <c r="G275" s="338"/>
      <c r="H275" s="338"/>
      <c r="I275" s="6"/>
      <c r="J275" s="6"/>
      <c r="K275" s="6"/>
      <c r="L275" s="6"/>
      <c r="M275" s="6"/>
    </row>
    <row r="276" spans="1:13">
      <c r="A276" s="6"/>
      <c r="B276" s="6"/>
      <c r="C276" s="860" t="s">
        <v>345</v>
      </c>
      <c r="D276" s="180" t="s">
        <v>346</v>
      </c>
      <c r="E276" s="181">
        <v>3.33</v>
      </c>
      <c r="F276" s="182">
        <v>1.84</v>
      </c>
      <c r="G276" s="338"/>
      <c r="H276" s="338"/>
      <c r="I276" s="6"/>
      <c r="J276" s="6"/>
      <c r="K276" s="6"/>
      <c r="L276" s="6"/>
      <c r="M276" s="6"/>
    </row>
    <row r="277" spans="1:13">
      <c r="A277" s="6"/>
      <c r="B277" s="6"/>
      <c r="C277" s="862"/>
      <c r="D277" s="180" t="s">
        <v>314</v>
      </c>
      <c r="E277" s="181">
        <v>0.99</v>
      </c>
      <c r="F277" s="182">
        <v>0.92</v>
      </c>
      <c r="G277" s="338"/>
      <c r="H277" s="338"/>
      <c r="I277" s="6"/>
      <c r="J277" s="6"/>
      <c r="K277" s="6"/>
      <c r="L277" s="6"/>
      <c r="M277" s="6"/>
    </row>
    <row r="278" spans="1:13">
      <c r="A278" s="6"/>
      <c r="B278" s="6"/>
      <c r="C278" s="860" t="s">
        <v>347</v>
      </c>
      <c r="D278" s="180" t="s">
        <v>338</v>
      </c>
      <c r="E278" s="181">
        <v>12.11</v>
      </c>
      <c r="F278" s="182">
        <v>0.34</v>
      </c>
      <c r="G278" s="338"/>
      <c r="H278" s="338"/>
      <c r="I278" s="6"/>
      <c r="J278" s="6"/>
      <c r="K278" s="6"/>
      <c r="L278" s="6"/>
      <c r="M278" s="6"/>
    </row>
    <row r="279" spans="1:13">
      <c r="A279" s="6"/>
      <c r="B279" s="6"/>
      <c r="C279" s="861"/>
      <c r="D279" s="180" t="s">
        <v>339</v>
      </c>
      <c r="E279" s="181">
        <v>3.03</v>
      </c>
      <c r="F279" s="182">
        <v>1.67</v>
      </c>
      <c r="G279" s="338"/>
      <c r="H279" s="338"/>
      <c r="I279" s="6"/>
      <c r="J279" s="6"/>
      <c r="K279" s="6"/>
      <c r="L279" s="6"/>
      <c r="M279" s="6"/>
    </row>
    <row r="280" spans="1:13">
      <c r="A280" s="6"/>
      <c r="B280" s="6"/>
      <c r="C280" s="861"/>
      <c r="D280" s="180" t="s">
        <v>314</v>
      </c>
      <c r="E280" s="181">
        <v>0.94</v>
      </c>
      <c r="F280" s="182">
        <v>0.87</v>
      </c>
      <c r="G280" s="338"/>
      <c r="H280" s="338"/>
      <c r="I280" s="6"/>
      <c r="J280" s="6"/>
      <c r="K280" s="6"/>
      <c r="L280" s="6"/>
      <c r="M280" s="6"/>
    </row>
    <row r="281" spans="1:13">
      <c r="A281" s="6"/>
      <c r="B281" s="6"/>
      <c r="C281" s="862"/>
      <c r="D281" s="339" t="s">
        <v>326</v>
      </c>
      <c r="E281" s="181">
        <v>0.44</v>
      </c>
      <c r="F281" s="182">
        <v>0.63</v>
      </c>
      <c r="G281" s="338"/>
      <c r="H281" s="338"/>
      <c r="I281" s="6"/>
      <c r="J281" s="6"/>
      <c r="K281" s="6"/>
      <c r="L281" s="6"/>
      <c r="M281" s="6"/>
    </row>
    <row r="282" spans="1:13">
      <c r="A282" s="6"/>
      <c r="B282" s="6"/>
      <c r="C282" s="860" t="s">
        <v>348</v>
      </c>
      <c r="D282" s="180" t="s">
        <v>346</v>
      </c>
      <c r="E282" s="181">
        <v>3.03</v>
      </c>
      <c r="F282" s="182">
        <v>1.67</v>
      </c>
      <c r="G282" s="338"/>
      <c r="H282" s="338"/>
      <c r="I282" s="6"/>
      <c r="J282" s="6"/>
      <c r="K282" s="6"/>
      <c r="L282" s="6"/>
      <c r="M282" s="6"/>
    </row>
    <row r="283" spans="1:13">
      <c r="A283" s="6"/>
      <c r="B283" s="6"/>
      <c r="C283" s="862"/>
      <c r="D283" s="180" t="s">
        <v>314</v>
      </c>
      <c r="E283" s="181">
        <v>0.99</v>
      </c>
      <c r="F283" s="182">
        <v>0.92</v>
      </c>
      <c r="G283" s="338"/>
      <c r="H283" s="338"/>
      <c r="I283" s="6"/>
      <c r="J283" s="6"/>
      <c r="K283" s="6"/>
      <c r="L283" s="6"/>
      <c r="M283" s="6"/>
    </row>
    <row r="284" spans="1:13">
      <c r="A284" s="6"/>
      <c r="B284" s="6"/>
      <c r="C284" s="860" t="s">
        <v>349</v>
      </c>
      <c r="D284" s="180" t="s">
        <v>338</v>
      </c>
      <c r="E284" s="181">
        <v>10.210000000000001</v>
      </c>
      <c r="F284" s="182">
        <v>0.28000000000000003</v>
      </c>
      <c r="G284" s="338"/>
      <c r="H284" s="338"/>
      <c r="I284" s="6"/>
      <c r="J284" s="6"/>
      <c r="K284" s="6"/>
      <c r="L284" s="6"/>
      <c r="M284" s="6"/>
    </row>
    <row r="285" spans="1:13">
      <c r="A285" s="6"/>
      <c r="B285" s="6"/>
      <c r="C285" s="861"/>
      <c r="D285" s="180" t="s">
        <v>339</v>
      </c>
      <c r="E285" s="181">
        <v>2.85</v>
      </c>
      <c r="F285" s="182">
        <v>1.56</v>
      </c>
      <c r="G285" s="338"/>
      <c r="H285" s="338"/>
      <c r="I285" s="6"/>
      <c r="J285" s="6"/>
      <c r="K285" s="6"/>
      <c r="L285" s="6"/>
      <c r="M285" s="6"/>
    </row>
    <row r="286" spans="1:13">
      <c r="A286" s="6"/>
      <c r="B286" s="6"/>
      <c r="C286" s="861"/>
      <c r="D286" s="180" t="s">
        <v>314</v>
      </c>
      <c r="E286" s="181">
        <v>0.93</v>
      </c>
      <c r="F286" s="182">
        <v>0.86</v>
      </c>
      <c r="G286" s="338"/>
      <c r="H286" s="338"/>
      <c r="I286" s="6"/>
      <c r="J286" s="6"/>
      <c r="K286" s="6"/>
      <c r="L286" s="6"/>
      <c r="M286" s="6"/>
    </row>
    <row r="287" spans="1:13">
      <c r="A287" s="6"/>
      <c r="B287" s="6"/>
      <c r="C287" s="862"/>
      <c r="D287" s="340" t="s">
        <v>326</v>
      </c>
      <c r="E287" s="181">
        <v>0.45</v>
      </c>
      <c r="F287" s="182">
        <v>0.64</v>
      </c>
      <c r="G287" s="338"/>
      <c r="H287" s="338"/>
      <c r="I287" s="6"/>
      <c r="J287" s="6"/>
      <c r="K287" s="6"/>
      <c r="L287" s="6"/>
      <c r="M287" s="6"/>
    </row>
    <row r="288" spans="1:13">
      <c r="A288" s="6"/>
      <c r="B288" s="6"/>
      <c r="C288" s="860" t="s">
        <v>350</v>
      </c>
      <c r="D288" s="180" t="s">
        <v>346</v>
      </c>
      <c r="E288" s="181">
        <v>3.88</v>
      </c>
      <c r="F288" s="182">
        <v>2.13</v>
      </c>
      <c r="G288" s="338"/>
      <c r="H288" s="338"/>
      <c r="I288" s="6"/>
      <c r="J288" s="6"/>
      <c r="K288" s="6"/>
      <c r="L288" s="6"/>
      <c r="M288" s="6"/>
    </row>
    <row r="289" spans="1:13">
      <c r="A289" s="6"/>
      <c r="B289" s="6"/>
      <c r="C289" s="861"/>
      <c r="D289" s="180" t="s">
        <v>314</v>
      </c>
      <c r="E289" s="181">
        <v>0.99</v>
      </c>
      <c r="F289" s="182">
        <v>0.91</v>
      </c>
      <c r="G289" s="338"/>
      <c r="H289" s="338"/>
      <c r="I289" s="6"/>
      <c r="J289" s="6"/>
      <c r="K289" s="6"/>
      <c r="L289" s="6"/>
      <c r="M289" s="6"/>
    </row>
    <row r="290" spans="1:13">
      <c r="A290" s="6"/>
      <c r="B290" s="6"/>
      <c r="C290" s="862"/>
      <c r="D290" s="180" t="s">
        <v>326</v>
      </c>
      <c r="E290" s="181">
        <v>0.45</v>
      </c>
      <c r="F290" s="182">
        <v>0.64</v>
      </c>
      <c r="G290" s="338"/>
      <c r="H290" s="338"/>
      <c r="I290" s="6"/>
      <c r="J290" s="6"/>
      <c r="K290" s="6"/>
      <c r="L290" s="6"/>
      <c r="M290" s="6"/>
    </row>
    <row r="291" spans="1:13">
      <c r="A291" s="6"/>
      <c r="B291" s="6"/>
      <c r="C291" s="860" t="s">
        <v>351</v>
      </c>
      <c r="D291" s="180" t="s">
        <v>338</v>
      </c>
      <c r="E291" s="181">
        <v>9.2100000000000009</v>
      </c>
      <c r="F291" s="182">
        <v>0.26</v>
      </c>
      <c r="G291" s="338"/>
      <c r="H291" s="338"/>
      <c r="I291" s="6"/>
      <c r="J291" s="6"/>
      <c r="K291" s="6"/>
      <c r="L291" s="6"/>
      <c r="M291" s="6"/>
    </row>
    <row r="292" spans="1:13">
      <c r="A292" s="6"/>
      <c r="B292" s="6"/>
      <c r="C292" s="861"/>
      <c r="D292" s="180" t="s">
        <v>339</v>
      </c>
      <c r="E292" s="181">
        <v>3.04</v>
      </c>
      <c r="F292" s="182">
        <v>1.67</v>
      </c>
      <c r="G292" s="338"/>
      <c r="H292" s="338"/>
      <c r="I292" s="6"/>
      <c r="J292" s="6"/>
      <c r="K292" s="6"/>
      <c r="L292" s="6"/>
      <c r="M292" s="6"/>
    </row>
    <row r="293" spans="1:13">
      <c r="A293" s="6"/>
      <c r="B293" s="6"/>
      <c r="C293" s="861"/>
      <c r="D293" s="180" t="s">
        <v>314</v>
      </c>
      <c r="E293" s="181">
        <v>0.93</v>
      </c>
      <c r="F293" s="182">
        <v>0.87</v>
      </c>
      <c r="G293" s="338"/>
      <c r="H293" s="338"/>
      <c r="I293" s="6"/>
      <c r="J293" s="6"/>
      <c r="K293" s="6"/>
      <c r="L293" s="6"/>
      <c r="M293" s="6"/>
    </row>
    <row r="294" spans="1:13">
      <c r="A294" s="6"/>
      <c r="B294" s="6"/>
      <c r="C294" s="862"/>
      <c r="D294" s="180" t="s">
        <v>326</v>
      </c>
      <c r="E294" s="181">
        <v>0.45</v>
      </c>
      <c r="F294" s="182">
        <v>0.64</v>
      </c>
      <c r="G294" s="338"/>
      <c r="H294" s="338"/>
      <c r="I294" s="6"/>
      <c r="J294" s="6"/>
      <c r="K294" s="6"/>
      <c r="L294" s="6"/>
      <c r="M294" s="6"/>
    </row>
    <row r="295" spans="1:13">
      <c r="A295" s="6"/>
      <c r="B295" s="6"/>
      <c r="C295" s="860" t="s">
        <v>352</v>
      </c>
      <c r="D295" s="180" t="s">
        <v>338</v>
      </c>
      <c r="E295" s="181">
        <v>12.48</v>
      </c>
      <c r="F295" s="182">
        <v>0.35</v>
      </c>
      <c r="G295" s="338"/>
      <c r="H295" s="338"/>
      <c r="I295" s="6"/>
      <c r="J295" s="6"/>
      <c r="K295" s="6"/>
      <c r="L295" s="6"/>
      <c r="M295" s="6"/>
    </row>
    <row r="296" spans="1:13">
      <c r="A296" s="6"/>
      <c r="B296" s="6"/>
      <c r="C296" s="861"/>
      <c r="D296" s="180" t="s">
        <v>339</v>
      </c>
      <c r="E296" s="181">
        <v>2.85</v>
      </c>
      <c r="F296" s="182">
        <v>1.57</v>
      </c>
      <c r="G296" s="338"/>
      <c r="H296" s="338"/>
      <c r="I296" s="6"/>
      <c r="J296" s="6"/>
      <c r="K296" s="6"/>
      <c r="L296" s="6"/>
      <c r="M296" s="6"/>
    </row>
    <row r="297" spans="1:13">
      <c r="A297" s="6"/>
      <c r="B297" s="6"/>
      <c r="C297" s="862"/>
      <c r="D297" s="180" t="s">
        <v>314</v>
      </c>
      <c r="E297" s="181">
        <v>0.99</v>
      </c>
      <c r="F297" s="182">
        <v>0.92</v>
      </c>
      <c r="G297" s="338"/>
      <c r="H297" s="338"/>
      <c r="I297" s="6"/>
      <c r="J297" s="6"/>
      <c r="K297" s="6"/>
      <c r="L297" s="6"/>
      <c r="M297" s="6"/>
    </row>
    <row r="298" spans="1:13">
      <c r="A298" s="6"/>
      <c r="B298" s="6"/>
      <c r="C298" s="860" t="s">
        <v>353</v>
      </c>
      <c r="D298" s="180" t="s">
        <v>346</v>
      </c>
      <c r="E298" s="181">
        <v>2.87</v>
      </c>
      <c r="F298" s="182">
        <v>1.59</v>
      </c>
      <c r="G298" s="338"/>
      <c r="H298" s="338"/>
      <c r="I298" s="6"/>
      <c r="J298" s="6"/>
      <c r="K298" s="6"/>
      <c r="L298" s="6"/>
      <c r="M298" s="6"/>
    </row>
    <row r="299" spans="1:13">
      <c r="A299" s="6"/>
      <c r="B299" s="6"/>
      <c r="C299" s="861"/>
      <c r="D299" s="180" t="s">
        <v>314</v>
      </c>
      <c r="E299" s="181">
        <v>0.83</v>
      </c>
      <c r="F299" s="182">
        <v>0.78</v>
      </c>
      <c r="G299" s="338"/>
      <c r="H299" s="338"/>
      <c r="I299" s="6"/>
      <c r="J299" s="6"/>
      <c r="K299" s="6"/>
      <c r="L299" s="6"/>
      <c r="M299" s="6"/>
    </row>
    <row r="300" spans="1:13">
      <c r="A300" s="6"/>
      <c r="B300" s="6"/>
      <c r="C300" s="862"/>
      <c r="D300" s="180" t="s">
        <v>326</v>
      </c>
      <c r="E300" s="181">
        <v>0.43</v>
      </c>
      <c r="F300" s="182">
        <v>0.63</v>
      </c>
      <c r="G300" s="338"/>
      <c r="H300" s="338"/>
      <c r="I300" s="6"/>
      <c r="J300" s="6"/>
      <c r="K300" s="6"/>
      <c r="L300" s="6"/>
      <c r="M300" s="6"/>
    </row>
    <row r="301" spans="1:13">
      <c r="A301" s="6"/>
      <c r="B301" s="6"/>
      <c r="C301" s="860" t="s">
        <v>354</v>
      </c>
      <c r="D301" s="180" t="s">
        <v>338</v>
      </c>
      <c r="E301" s="181">
        <v>4.2699999999999996</v>
      </c>
      <c r="F301" s="182">
        <v>0.2</v>
      </c>
      <c r="G301" s="338"/>
      <c r="H301" s="338"/>
      <c r="I301" s="6"/>
      <c r="J301" s="6"/>
      <c r="K301" s="6"/>
      <c r="L301" s="6"/>
      <c r="M301" s="6"/>
    </row>
    <row r="302" spans="1:13">
      <c r="A302" s="6"/>
      <c r="B302" s="6"/>
      <c r="C302" s="861"/>
      <c r="D302" s="180" t="s">
        <v>339</v>
      </c>
      <c r="E302" s="181">
        <v>4.3</v>
      </c>
      <c r="F302" s="182">
        <v>2.2200000000000002</v>
      </c>
      <c r="G302" s="338"/>
      <c r="H302" s="338"/>
      <c r="I302" s="6"/>
      <c r="J302" s="6"/>
      <c r="K302" s="6"/>
      <c r="L302" s="6"/>
      <c r="M302" s="6"/>
    </row>
    <row r="303" spans="1:13">
      <c r="A303" s="6"/>
      <c r="B303" s="6"/>
      <c r="C303" s="861"/>
      <c r="D303" s="180" t="s">
        <v>314</v>
      </c>
      <c r="E303" s="181">
        <v>0.8</v>
      </c>
      <c r="F303" s="182">
        <v>0.75</v>
      </c>
      <c r="G303" s="338"/>
      <c r="H303" s="338"/>
      <c r="I303" s="6"/>
      <c r="J303" s="6"/>
      <c r="K303" s="6"/>
      <c r="L303" s="6"/>
      <c r="M303" s="6"/>
    </row>
    <row r="304" spans="1:13" ht="16" thickBot="1">
      <c r="A304" s="6"/>
      <c r="B304" s="6"/>
      <c r="C304" s="864"/>
      <c r="D304" s="341" t="s">
        <v>326</v>
      </c>
      <c r="E304" s="189">
        <v>0.41</v>
      </c>
      <c r="F304" s="190">
        <v>0.57999999999999996</v>
      </c>
      <c r="G304" s="338"/>
      <c r="H304" s="338"/>
      <c r="I304" s="6"/>
      <c r="J304" s="6"/>
      <c r="K304" s="6"/>
      <c r="L304" s="6"/>
      <c r="M304" s="6"/>
    </row>
    <row r="305" spans="1:13">
      <c r="A305" s="6"/>
      <c r="B305" s="6"/>
      <c r="C305" s="364" t="s">
        <v>710</v>
      </c>
      <c r="D305" s="20"/>
      <c r="E305" s="20"/>
      <c r="F305" s="20"/>
      <c r="G305" s="20"/>
      <c r="H305" s="20"/>
      <c r="I305" s="6"/>
      <c r="J305" s="6"/>
      <c r="K305" s="6"/>
      <c r="L305" s="6"/>
      <c r="M305" s="6"/>
    </row>
    <row r="306" spans="1:13">
      <c r="A306" s="8"/>
      <c r="B306" s="8"/>
      <c r="C306" s="873" t="s">
        <v>711</v>
      </c>
      <c r="D306" s="873"/>
      <c r="E306" s="873"/>
      <c r="F306" s="873"/>
      <c r="G306" s="873"/>
      <c r="H306" s="873"/>
      <c r="I306" s="873"/>
      <c r="J306" s="873"/>
      <c r="K306" s="873"/>
      <c r="L306" s="873"/>
      <c r="M306" s="8"/>
    </row>
    <row r="307" spans="1:13">
      <c r="A307" s="6"/>
      <c r="B307" s="6"/>
      <c r="C307" s="20"/>
      <c r="D307" s="20"/>
      <c r="E307" s="20"/>
      <c r="F307" s="20"/>
      <c r="G307" s="20"/>
      <c r="H307" s="20"/>
      <c r="I307" s="6"/>
      <c r="J307" s="6"/>
      <c r="K307" s="6"/>
      <c r="L307" s="6"/>
      <c r="M307" s="6"/>
    </row>
    <row r="308" spans="1:13" ht="16">
      <c r="A308" s="21"/>
      <c r="B308" s="22" t="s">
        <v>357</v>
      </c>
      <c r="C308" s="23" t="s">
        <v>358</v>
      </c>
      <c r="D308" s="24"/>
      <c r="E308" s="24"/>
      <c r="F308" s="25"/>
      <c r="G308" s="128"/>
      <c r="H308" s="128"/>
      <c r="I308" s="128"/>
      <c r="J308" s="128"/>
      <c r="K308" s="128"/>
      <c r="L308" s="129"/>
      <c r="M308" s="6"/>
    </row>
    <row r="309" spans="1:13" ht="16" thickBot="1">
      <c r="A309" s="6"/>
      <c r="B309" s="7"/>
      <c r="C309" s="104"/>
      <c r="D309" s="104"/>
      <c r="E309" s="104"/>
      <c r="F309" s="6"/>
      <c r="G309" s="6"/>
      <c r="H309" s="6"/>
      <c r="I309" s="6"/>
      <c r="J309" s="6"/>
      <c r="K309" s="6"/>
      <c r="L309" s="6"/>
      <c r="M309" s="6"/>
    </row>
    <row r="310" spans="1:13">
      <c r="A310" s="6"/>
      <c r="B310" s="7"/>
      <c r="C310" s="192"/>
      <c r="D310" s="874" t="s">
        <v>359</v>
      </c>
      <c r="E310" s="875"/>
      <c r="F310" s="876"/>
      <c r="G310" s="874" t="s">
        <v>360</v>
      </c>
      <c r="H310" s="875"/>
      <c r="I310" s="876"/>
      <c r="J310" s="13"/>
      <c r="K310" s="6"/>
      <c r="L310" s="6"/>
      <c r="M310" s="6"/>
    </row>
    <row r="311" spans="1:13" ht="16">
      <c r="A311" s="6"/>
      <c r="B311" s="7"/>
      <c r="C311" s="195" t="s">
        <v>361</v>
      </c>
      <c r="D311" s="196" t="s">
        <v>180</v>
      </c>
      <c r="E311" s="197" t="s">
        <v>181</v>
      </c>
      <c r="F311" s="198" t="s">
        <v>182</v>
      </c>
      <c r="G311" s="196" t="s">
        <v>180</v>
      </c>
      <c r="H311" s="197" t="s">
        <v>181</v>
      </c>
      <c r="I311" s="198" t="s">
        <v>182</v>
      </c>
      <c r="J311" s="6"/>
      <c r="K311" s="6"/>
      <c r="L311" s="6"/>
      <c r="M311" s="6"/>
    </row>
    <row r="312" spans="1:13" ht="16" thickBot="1">
      <c r="A312" s="6"/>
      <c r="B312" s="7"/>
      <c r="C312" s="199"/>
      <c r="D312" s="200" t="s">
        <v>362</v>
      </c>
      <c r="E312" s="201" t="s">
        <v>362</v>
      </c>
      <c r="F312" s="202" t="s">
        <v>362</v>
      </c>
      <c r="G312" s="200" t="s">
        <v>362</v>
      </c>
      <c r="H312" s="201" t="s">
        <v>362</v>
      </c>
      <c r="I312" s="202" t="s">
        <v>362</v>
      </c>
      <c r="J312" s="6"/>
      <c r="K312" s="8"/>
      <c r="L312" s="6"/>
      <c r="M312" s="6"/>
    </row>
    <row r="313" spans="1:13">
      <c r="A313" s="6"/>
      <c r="B313" s="6"/>
      <c r="C313" s="203" t="s">
        <v>363</v>
      </c>
      <c r="D313" s="204">
        <v>1097.5999999999999</v>
      </c>
      <c r="E313" s="205">
        <v>0.1</v>
      </c>
      <c r="F313" s="206">
        <v>1.4E-2</v>
      </c>
      <c r="G313" s="204">
        <v>1315.1</v>
      </c>
      <c r="H313" s="205">
        <v>0.126</v>
      </c>
      <c r="I313" s="207">
        <v>1.7000000000000001E-2</v>
      </c>
      <c r="J313" s="6"/>
      <c r="K313" s="6"/>
      <c r="L313" s="6"/>
      <c r="M313" s="6"/>
    </row>
    <row r="314" spans="1:13">
      <c r="A314" s="6"/>
      <c r="B314" s="6"/>
      <c r="C314" s="208" t="s">
        <v>364</v>
      </c>
      <c r="D314" s="209">
        <v>534.1</v>
      </c>
      <c r="E314" s="210">
        <v>2.7E-2</v>
      </c>
      <c r="F314" s="211">
        <v>5.0000000000000001E-3</v>
      </c>
      <c r="G314" s="209">
        <v>1517.7</v>
      </c>
      <c r="H314" s="210">
        <v>6.6000000000000003E-2</v>
      </c>
      <c r="I314" s="212">
        <v>1.2E-2</v>
      </c>
      <c r="J314" s="6"/>
      <c r="K314" s="6"/>
      <c r="L314" s="6"/>
      <c r="M314" s="6"/>
    </row>
    <row r="315" spans="1:13">
      <c r="A315" s="6"/>
      <c r="B315" s="6"/>
      <c r="C315" s="208" t="s">
        <v>365</v>
      </c>
      <c r="D315" s="209">
        <v>846.6</v>
      </c>
      <c r="E315" s="210">
        <v>5.3999999999999999E-2</v>
      </c>
      <c r="F315" s="211">
        <v>7.0000000000000001E-3</v>
      </c>
      <c r="G315" s="209">
        <v>1368.6</v>
      </c>
      <c r="H315" s="210">
        <v>0.09</v>
      </c>
      <c r="I315" s="212">
        <v>1.2999999999999999E-2</v>
      </c>
      <c r="J315" s="6"/>
      <c r="K315" s="6"/>
      <c r="L315" s="6"/>
      <c r="M315" s="6"/>
    </row>
    <row r="316" spans="1:13">
      <c r="A316" s="6"/>
      <c r="B316" s="6"/>
      <c r="C316" s="208" t="s">
        <v>366</v>
      </c>
      <c r="D316" s="209">
        <v>513.5</v>
      </c>
      <c r="E316" s="210">
        <v>3.2000000000000001E-2</v>
      </c>
      <c r="F316" s="211">
        <v>4.0000000000000001E-3</v>
      </c>
      <c r="G316" s="209">
        <v>1006.5</v>
      </c>
      <c r="H316" s="210">
        <v>5.2999999999999999E-2</v>
      </c>
      <c r="I316" s="212">
        <v>7.0000000000000001E-3</v>
      </c>
      <c r="J316" s="6"/>
      <c r="K316" s="6"/>
      <c r="L316" s="6"/>
      <c r="M316" s="6"/>
    </row>
    <row r="317" spans="1:13">
      <c r="A317" s="6"/>
      <c r="B317" s="6"/>
      <c r="C317" s="208" t="s">
        <v>367</v>
      </c>
      <c r="D317" s="209">
        <v>818.6</v>
      </c>
      <c r="E317" s="210">
        <v>5.1999999999999998E-2</v>
      </c>
      <c r="F317" s="211">
        <v>7.0000000000000001E-3</v>
      </c>
      <c r="G317" s="209">
        <v>1296.5999999999999</v>
      </c>
      <c r="H317" s="210">
        <v>8.5999999999999993E-2</v>
      </c>
      <c r="I317" s="212">
        <v>1.2E-2</v>
      </c>
      <c r="J317" s="6"/>
      <c r="K317" s="6"/>
      <c r="L317" s="6"/>
      <c r="M317" s="6"/>
    </row>
    <row r="318" spans="1:13">
      <c r="A318" s="6"/>
      <c r="B318" s="6"/>
      <c r="C318" s="208" t="s">
        <v>368</v>
      </c>
      <c r="D318" s="209">
        <v>835.1</v>
      </c>
      <c r="E318" s="210">
        <v>4.9000000000000002E-2</v>
      </c>
      <c r="F318" s="211">
        <v>6.0000000000000001E-3</v>
      </c>
      <c r="G318" s="209">
        <v>1011</v>
      </c>
      <c r="H318" s="210">
        <v>5.1999999999999998E-2</v>
      </c>
      <c r="I318" s="212">
        <v>7.0000000000000001E-3</v>
      </c>
      <c r="J318" s="6"/>
      <c r="K318" s="6"/>
      <c r="L318" s="6"/>
      <c r="M318" s="6"/>
    </row>
    <row r="319" spans="1:13">
      <c r="A319" s="6"/>
      <c r="B319" s="6"/>
      <c r="C319" s="208" t="s">
        <v>369</v>
      </c>
      <c r="D319" s="209">
        <v>1143.2</v>
      </c>
      <c r="E319" s="210">
        <v>0.11</v>
      </c>
      <c r="F319" s="211">
        <v>1.7000000000000001E-2</v>
      </c>
      <c r="G319" s="209">
        <v>1542.1</v>
      </c>
      <c r="H319" s="210">
        <v>0.13400000000000001</v>
      </c>
      <c r="I319" s="212">
        <v>2.1999999999999999E-2</v>
      </c>
      <c r="J319" s="6"/>
      <c r="K319" s="6"/>
      <c r="L319" s="6"/>
      <c r="M319" s="6"/>
    </row>
    <row r="320" spans="1:13">
      <c r="A320" s="6"/>
      <c r="B320" s="6"/>
      <c r="C320" s="208" t="s">
        <v>370</v>
      </c>
      <c r="D320" s="209">
        <v>1653</v>
      </c>
      <c r="E320" s="210">
        <v>0.17799999999999999</v>
      </c>
      <c r="F320" s="211">
        <v>2.7E-2</v>
      </c>
      <c r="G320" s="209">
        <v>1753.5</v>
      </c>
      <c r="H320" s="210">
        <v>0.17499999999999999</v>
      </c>
      <c r="I320" s="212">
        <v>2.7E-2</v>
      </c>
      <c r="J320" s="6"/>
      <c r="K320" s="6"/>
      <c r="L320" s="6"/>
      <c r="M320" s="6"/>
    </row>
    <row r="321" spans="1:13">
      <c r="A321" s="6"/>
      <c r="B321" s="6"/>
      <c r="C321" s="208" t="s">
        <v>371</v>
      </c>
      <c r="D321" s="209">
        <v>1526.4</v>
      </c>
      <c r="E321" s="210">
        <v>0.13900000000000001</v>
      </c>
      <c r="F321" s="211">
        <v>0.02</v>
      </c>
      <c r="G321" s="209">
        <v>1628.9</v>
      </c>
      <c r="H321" s="210">
        <v>0.14299999999999999</v>
      </c>
      <c r="I321" s="212">
        <v>2.1000000000000001E-2</v>
      </c>
      <c r="J321" s="6"/>
      <c r="K321" s="6"/>
      <c r="L321" s="6"/>
      <c r="M321" s="6"/>
    </row>
    <row r="322" spans="1:13">
      <c r="A322" s="6"/>
      <c r="B322" s="6"/>
      <c r="C322" s="208" t="s">
        <v>372</v>
      </c>
      <c r="D322" s="209">
        <v>979.5</v>
      </c>
      <c r="E322" s="210">
        <v>0.104</v>
      </c>
      <c r="F322" s="211">
        <v>1.4999999999999999E-2</v>
      </c>
      <c r="G322" s="209">
        <v>1810</v>
      </c>
      <c r="H322" s="210">
        <v>0.185</v>
      </c>
      <c r="I322" s="212">
        <v>2.7E-2</v>
      </c>
      <c r="J322" s="6"/>
      <c r="K322" s="6"/>
      <c r="L322" s="6"/>
      <c r="M322" s="6"/>
    </row>
    <row r="323" spans="1:13">
      <c r="A323" s="6"/>
      <c r="B323" s="6"/>
      <c r="C323" s="208" t="s">
        <v>373</v>
      </c>
      <c r="D323" s="209">
        <v>528.20000000000005</v>
      </c>
      <c r="E323" s="210">
        <v>7.3999999999999996E-2</v>
      </c>
      <c r="F323" s="211">
        <v>0.01</v>
      </c>
      <c r="G323" s="209">
        <v>882.5</v>
      </c>
      <c r="H323" s="210">
        <v>7.0000000000000007E-2</v>
      </c>
      <c r="I323" s="212">
        <v>8.9999999999999993E-3</v>
      </c>
      <c r="J323" s="6"/>
      <c r="K323" s="6"/>
      <c r="L323" s="6"/>
      <c r="M323" s="6"/>
    </row>
    <row r="324" spans="1:13">
      <c r="A324" s="6"/>
      <c r="B324" s="6"/>
      <c r="C324" s="208" t="s">
        <v>374</v>
      </c>
      <c r="D324" s="209">
        <v>600</v>
      </c>
      <c r="E324" s="210">
        <v>5.6000000000000001E-2</v>
      </c>
      <c r="F324" s="211">
        <v>8.0000000000000002E-3</v>
      </c>
      <c r="G324" s="209">
        <v>1653</v>
      </c>
      <c r="H324" s="210">
        <v>0.159</v>
      </c>
      <c r="I324" s="212">
        <v>2.3E-2</v>
      </c>
      <c r="J324" s="6"/>
      <c r="K324" s="6"/>
      <c r="L324" s="6"/>
      <c r="M324" s="6"/>
    </row>
    <row r="325" spans="1:13">
      <c r="A325" s="6"/>
      <c r="B325" s="6"/>
      <c r="C325" s="208" t="s">
        <v>375</v>
      </c>
      <c r="D325" s="209">
        <v>634.6</v>
      </c>
      <c r="E325" s="210">
        <v>2.1999999999999999E-2</v>
      </c>
      <c r="F325" s="211">
        <v>3.0000000000000001E-3</v>
      </c>
      <c r="G325" s="209">
        <v>970.2</v>
      </c>
      <c r="H325" s="210">
        <v>2.1000000000000001E-2</v>
      </c>
      <c r="I325" s="212">
        <v>2E-3</v>
      </c>
      <c r="J325" s="6"/>
      <c r="K325" s="6"/>
      <c r="L325" s="6"/>
      <c r="M325" s="6"/>
    </row>
    <row r="326" spans="1:13">
      <c r="A326" s="6"/>
      <c r="B326" s="6"/>
      <c r="C326" s="208" t="s">
        <v>376</v>
      </c>
      <c r="D326" s="209">
        <v>1203.9000000000001</v>
      </c>
      <c r="E326" s="210">
        <v>0.13800000000000001</v>
      </c>
      <c r="F326" s="211">
        <v>1.7999999999999999E-2</v>
      </c>
      <c r="G326" s="209">
        <v>1260.5999999999999</v>
      </c>
      <c r="H326" s="210">
        <v>3.4000000000000002E-2</v>
      </c>
      <c r="I326" s="212">
        <v>4.0000000000000001E-3</v>
      </c>
      <c r="J326" s="6"/>
      <c r="K326" s="6"/>
      <c r="L326" s="6"/>
      <c r="M326" s="6"/>
    </row>
    <row r="327" spans="1:13">
      <c r="A327" s="6"/>
      <c r="B327" s="6"/>
      <c r="C327" s="208" t="s">
        <v>377</v>
      </c>
      <c r="D327" s="209">
        <v>233.5</v>
      </c>
      <c r="E327" s="210">
        <v>1.6E-2</v>
      </c>
      <c r="F327" s="211">
        <v>2E-3</v>
      </c>
      <c r="G327" s="209">
        <v>877.9</v>
      </c>
      <c r="H327" s="210">
        <v>4.2000000000000003E-2</v>
      </c>
      <c r="I327" s="212">
        <v>5.0000000000000001E-3</v>
      </c>
      <c r="J327" s="6"/>
      <c r="K327" s="6"/>
      <c r="L327" s="6"/>
      <c r="M327" s="6"/>
    </row>
    <row r="328" spans="1:13">
      <c r="A328" s="6"/>
      <c r="B328" s="6"/>
      <c r="C328" s="208" t="s">
        <v>379</v>
      </c>
      <c r="D328" s="209">
        <v>1602.2</v>
      </c>
      <c r="E328" s="210">
        <v>8.5000000000000006E-2</v>
      </c>
      <c r="F328" s="211">
        <v>1.4E-2</v>
      </c>
      <c r="G328" s="209">
        <v>1673.3</v>
      </c>
      <c r="H328" s="210">
        <v>7.0000000000000007E-2</v>
      </c>
      <c r="I328" s="212">
        <v>1.2999999999999999E-2</v>
      </c>
      <c r="J328" s="6"/>
      <c r="K328" s="6"/>
      <c r="L328" s="6"/>
      <c r="M328" s="6"/>
    </row>
    <row r="329" spans="1:13">
      <c r="A329" s="6"/>
      <c r="B329" s="6"/>
      <c r="C329" s="208" t="s">
        <v>380</v>
      </c>
      <c r="D329" s="209">
        <v>652.5</v>
      </c>
      <c r="E329" s="210">
        <v>4.4999999999999998E-2</v>
      </c>
      <c r="F329" s="211">
        <v>6.0000000000000001E-3</v>
      </c>
      <c r="G329" s="209">
        <v>1233.4000000000001</v>
      </c>
      <c r="H329" s="210">
        <v>8.5000000000000006E-2</v>
      </c>
      <c r="I329" s="212">
        <v>1.2E-2</v>
      </c>
      <c r="J329" s="6"/>
      <c r="K329" s="6"/>
      <c r="L329" s="6"/>
      <c r="M329" s="6"/>
    </row>
    <row r="330" spans="1:13">
      <c r="A330" s="6"/>
      <c r="B330" s="6"/>
      <c r="C330" s="208" t="s">
        <v>381</v>
      </c>
      <c r="D330" s="209">
        <v>1153.0999999999999</v>
      </c>
      <c r="E330" s="210">
        <v>0.10100000000000001</v>
      </c>
      <c r="F330" s="211">
        <v>1.4E-2</v>
      </c>
      <c r="G330" s="209">
        <v>1725.7</v>
      </c>
      <c r="H330" s="210">
        <v>0.16300000000000001</v>
      </c>
      <c r="I330" s="212">
        <v>2.3E-2</v>
      </c>
      <c r="J330" s="6"/>
      <c r="K330" s="6"/>
      <c r="L330" s="6"/>
      <c r="M330" s="6"/>
    </row>
    <row r="331" spans="1:13">
      <c r="A331" s="6"/>
      <c r="B331" s="6"/>
      <c r="C331" s="208" t="s">
        <v>382</v>
      </c>
      <c r="D331" s="209">
        <v>985</v>
      </c>
      <c r="E331" s="210">
        <v>8.5999999999999993E-2</v>
      </c>
      <c r="F331" s="211">
        <v>1.2E-2</v>
      </c>
      <c r="G331" s="209">
        <v>1810.4</v>
      </c>
      <c r="H331" s="210">
        <v>0.17299999999999999</v>
      </c>
      <c r="I331" s="212">
        <v>2.5000000000000001E-2</v>
      </c>
      <c r="J331" s="6"/>
      <c r="K331" s="6"/>
      <c r="L331" s="6"/>
      <c r="M331" s="6"/>
    </row>
    <row r="332" spans="1:13">
      <c r="A332" s="6"/>
      <c r="B332" s="6"/>
      <c r="C332" s="208" t="s">
        <v>383</v>
      </c>
      <c r="D332" s="209">
        <v>1144.8</v>
      </c>
      <c r="E332" s="210">
        <v>0.10100000000000001</v>
      </c>
      <c r="F332" s="211">
        <v>1.4E-2</v>
      </c>
      <c r="G332" s="209">
        <v>1651.9</v>
      </c>
      <c r="H332" s="210">
        <v>0.13100000000000001</v>
      </c>
      <c r="I332" s="212">
        <v>1.9E-2</v>
      </c>
      <c r="J332" s="6"/>
      <c r="K332" s="6"/>
      <c r="L332" s="6"/>
      <c r="M332" s="6"/>
    </row>
    <row r="333" spans="1:13">
      <c r="A333" s="6"/>
      <c r="B333" s="6"/>
      <c r="C333" s="208" t="s">
        <v>384</v>
      </c>
      <c r="D333" s="209">
        <v>954</v>
      </c>
      <c r="E333" s="210">
        <v>0.1</v>
      </c>
      <c r="F333" s="211">
        <v>1.4E-2</v>
      </c>
      <c r="G333" s="209">
        <v>1969.9</v>
      </c>
      <c r="H333" s="210">
        <v>0.20499999999999999</v>
      </c>
      <c r="I333" s="212">
        <v>0.03</v>
      </c>
      <c r="J333" s="6"/>
      <c r="K333" s="6"/>
      <c r="L333" s="6"/>
      <c r="M333" s="6"/>
    </row>
    <row r="334" spans="1:13">
      <c r="A334" s="6"/>
      <c r="B334" s="6"/>
      <c r="C334" s="208" t="s">
        <v>385</v>
      </c>
      <c r="D334" s="209">
        <v>931.8</v>
      </c>
      <c r="E334" s="210">
        <v>0.06</v>
      </c>
      <c r="F334" s="211">
        <v>8.9999999999999993E-3</v>
      </c>
      <c r="G334" s="209">
        <v>1514.1</v>
      </c>
      <c r="H334" s="210">
        <v>0.1</v>
      </c>
      <c r="I334" s="212">
        <v>1.4E-2</v>
      </c>
      <c r="J334" s="6"/>
      <c r="K334" s="6"/>
      <c r="L334" s="6"/>
      <c r="M334" s="6"/>
    </row>
    <row r="335" spans="1:13">
      <c r="A335" s="6"/>
      <c r="B335" s="6"/>
      <c r="C335" s="208" t="s">
        <v>386</v>
      </c>
      <c r="D335" s="209">
        <v>740.4</v>
      </c>
      <c r="E335" s="210">
        <v>3.2000000000000001E-2</v>
      </c>
      <c r="F335" s="211">
        <v>4.0000000000000001E-3</v>
      </c>
      <c r="G335" s="209">
        <v>1137.4000000000001</v>
      </c>
      <c r="H335" s="210">
        <v>5.5E-2</v>
      </c>
      <c r="I335" s="212">
        <v>8.0000000000000002E-3</v>
      </c>
      <c r="J335" s="6"/>
      <c r="K335" s="6"/>
      <c r="L335" s="6"/>
      <c r="M335" s="6"/>
    </row>
    <row r="336" spans="1:13">
      <c r="A336" s="6"/>
      <c r="B336" s="6"/>
      <c r="C336" s="208" t="s">
        <v>387</v>
      </c>
      <c r="D336" s="209">
        <v>1480.7</v>
      </c>
      <c r="E336" s="210">
        <v>0.156</v>
      </c>
      <c r="F336" s="211">
        <v>2.3E-2</v>
      </c>
      <c r="G336" s="209">
        <v>1866.5</v>
      </c>
      <c r="H336" s="210">
        <v>0.19400000000000001</v>
      </c>
      <c r="I336" s="212">
        <v>2.8000000000000001E-2</v>
      </c>
      <c r="J336" s="6"/>
      <c r="K336" s="6"/>
      <c r="L336" s="6"/>
      <c r="M336" s="6"/>
    </row>
    <row r="337" spans="1:13">
      <c r="A337" s="6"/>
      <c r="B337" s="6"/>
      <c r="C337" s="208" t="s">
        <v>388</v>
      </c>
      <c r="D337" s="209">
        <v>860.2</v>
      </c>
      <c r="E337" s="210">
        <v>0.06</v>
      </c>
      <c r="F337" s="211">
        <v>8.9999999999999993E-3</v>
      </c>
      <c r="G337" s="209">
        <v>1336.9</v>
      </c>
      <c r="H337" s="210">
        <v>9.4E-2</v>
      </c>
      <c r="I337" s="212">
        <v>1.2999999999999999E-2</v>
      </c>
      <c r="J337" s="6"/>
      <c r="K337" s="6"/>
      <c r="L337" s="6"/>
      <c r="M337" s="6"/>
    </row>
    <row r="338" spans="1:13">
      <c r="A338" s="6"/>
      <c r="B338" s="6"/>
      <c r="C338" s="208" t="s">
        <v>389</v>
      </c>
      <c r="D338" s="209">
        <v>834.2</v>
      </c>
      <c r="E338" s="210">
        <v>7.4999999999999997E-2</v>
      </c>
      <c r="F338" s="211">
        <v>1.0999999999999999E-2</v>
      </c>
      <c r="G338" s="209">
        <v>1511.8</v>
      </c>
      <c r="H338" s="210">
        <v>0.13500000000000001</v>
      </c>
      <c r="I338" s="212">
        <v>1.9E-2</v>
      </c>
      <c r="J338" s="6"/>
      <c r="K338" s="6"/>
      <c r="L338" s="6"/>
      <c r="M338" s="6"/>
    </row>
    <row r="339" spans="1:13">
      <c r="A339" s="6"/>
      <c r="B339" s="6"/>
      <c r="C339" s="208" t="s">
        <v>390</v>
      </c>
      <c r="D339" s="209">
        <v>623.1</v>
      </c>
      <c r="E339" s="210">
        <v>0.05</v>
      </c>
      <c r="F339" s="211">
        <v>7.0000000000000001E-3</v>
      </c>
      <c r="G339" s="209">
        <v>1323.9</v>
      </c>
      <c r="H339" s="210">
        <v>0.114</v>
      </c>
      <c r="I339" s="212">
        <v>1.6E-2</v>
      </c>
      <c r="J339" s="6"/>
      <c r="K339" s="6"/>
      <c r="L339" s="6"/>
      <c r="M339" s="6"/>
    </row>
    <row r="340" spans="1:13" ht="16" thickBot="1">
      <c r="A340" s="6"/>
      <c r="B340" s="6"/>
      <c r="C340" s="213" t="s">
        <v>391</v>
      </c>
      <c r="D340" s="214">
        <v>818.3</v>
      </c>
      <c r="E340" s="215">
        <v>6.5000000000000002E-2</v>
      </c>
      <c r="F340" s="216">
        <v>8.9999999999999993E-3</v>
      </c>
      <c r="G340" s="214">
        <v>1399.6</v>
      </c>
      <c r="H340" s="215">
        <v>0.109</v>
      </c>
      <c r="I340" s="217">
        <v>1.4999999999999999E-2</v>
      </c>
      <c r="J340" s="6"/>
      <c r="K340" s="6"/>
      <c r="L340" s="6"/>
      <c r="M340" s="6"/>
    </row>
    <row r="341" spans="1:13">
      <c r="A341" s="6"/>
      <c r="B341" s="7"/>
      <c r="C341" s="877" t="s">
        <v>712</v>
      </c>
      <c r="D341" s="877"/>
      <c r="E341" s="877"/>
      <c r="F341" s="877"/>
      <c r="G341" s="878"/>
      <c r="H341" s="878"/>
      <c r="I341" s="878"/>
      <c r="J341" s="6"/>
      <c r="K341" s="220"/>
      <c r="L341" s="220"/>
      <c r="M341" s="6"/>
    </row>
    <row r="342" spans="1:13">
      <c r="A342" s="6"/>
      <c r="B342" s="7"/>
      <c r="C342" s="879" t="s">
        <v>393</v>
      </c>
      <c r="D342" s="879"/>
      <c r="E342" s="879"/>
      <c r="F342" s="879"/>
      <c r="G342" s="879"/>
      <c r="H342" s="879"/>
      <c r="I342" s="879"/>
      <c r="J342" s="6"/>
      <c r="K342" s="6"/>
      <c r="L342" s="6"/>
      <c r="M342" s="6"/>
    </row>
    <row r="343" spans="1:13">
      <c r="A343" s="6"/>
      <c r="B343" s="7"/>
      <c r="C343" s="221"/>
      <c r="D343" s="221"/>
      <c r="E343" s="221"/>
      <c r="F343" s="6"/>
      <c r="G343" s="6"/>
      <c r="H343" s="6"/>
      <c r="I343" s="6"/>
      <c r="J343" s="6"/>
      <c r="K343" s="6"/>
      <c r="L343" s="6"/>
      <c r="M343" s="6"/>
    </row>
    <row r="344" spans="1:13">
      <c r="A344" s="6"/>
      <c r="B344" s="7"/>
      <c r="C344" s="221"/>
      <c r="D344" s="221"/>
      <c r="E344" s="221"/>
      <c r="F344" s="6"/>
      <c r="G344" s="6"/>
      <c r="H344" s="6"/>
      <c r="I344" s="6"/>
      <c r="J344" s="6"/>
      <c r="K344" s="6"/>
      <c r="L344" s="6"/>
      <c r="M344" s="6"/>
    </row>
    <row r="345" spans="1:13">
      <c r="A345" s="6"/>
      <c r="B345" s="7"/>
      <c r="C345" s="221"/>
      <c r="D345" s="221"/>
      <c r="E345" s="221"/>
      <c r="F345" s="6"/>
      <c r="G345" s="6"/>
      <c r="H345" s="6"/>
      <c r="I345" s="222"/>
      <c r="J345" s="6"/>
      <c r="K345" s="6"/>
      <c r="L345" s="6"/>
      <c r="M345" s="6"/>
    </row>
    <row r="346" spans="1:13">
      <c r="A346" s="6"/>
      <c r="B346" s="7"/>
      <c r="C346" s="221"/>
      <c r="D346" s="221"/>
      <c r="E346" s="221"/>
      <c r="F346" s="6"/>
      <c r="G346" s="6"/>
      <c r="H346" s="6"/>
      <c r="I346" s="6"/>
      <c r="J346" s="6"/>
      <c r="K346" s="6"/>
      <c r="L346" s="6"/>
      <c r="M346" s="6"/>
    </row>
    <row r="347" spans="1:13">
      <c r="A347" s="6"/>
      <c r="B347" s="7"/>
      <c r="C347" s="221"/>
      <c r="D347" s="221"/>
      <c r="E347" s="221"/>
      <c r="F347" s="6"/>
      <c r="G347" s="6"/>
      <c r="H347" s="6"/>
      <c r="I347" s="6"/>
      <c r="J347" s="6"/>
      <c r="K347" s="6"/>
      <c r="L347" s="6"/>
      <c r="M347" s="6"/>
    </row>
    <row r="348" spans="1:13">
      <c r="A348" s="6"/>
      <c r="B348" s="7"/>
      <c r="C348" s="221"/>
      <c r="D348" s="221"/>
      <c r="E348" s="221"/>
      <c r="F348" s="6"/>
      <c r="G348" s="6"/>
      <c r="H348" s="6"/>
      <c r="I348" s="6"/>
      <c r="J348" s="6"/>
      <c r="K348" s="8"/>
      <c r="L348" s="6"/>
      <c r="M348" s="6"/>
    </row>
    <row r="349" spans="1:13">
      <c r="A349" s="6"/>
      <c r="B349" s="7"/>
      <c r="C349" s="221"/>
      <c r="D349" s="221"/>
      <c r="E349" s="221"/>
      <c r="F349" s="6"/>
      <c r="G349" s="6"/>
      <c r="H349" s="6"/>
      <c r="I349" s="6"/>
      <c r="J349" s="6"/>
      <c r="K349" s="6"/>
      <c r="L349" s="6"/>
      <c r="M349" s="6"/>
    </row>
    <row r="350" spans="1:13">
      <c r="A350" s="6"/>
      <c r="B350" s="7"/>
      <c r="C350" s="221"/>
      <c r="D350" s="221"/>
      <c r="E350" s="221"/>
      <c r="F350" s="6"/>
      <c r="G350" s="6"/>
      <c r="H350" s="6"/>
      <c r="I350" s="6"/>
      <c r="J350" s="6"/>
      <c r="K350" s="6"/>
      <c r="L350" s="6"/>
      <c r="M350" s="6"/>
    </row>
    <row r="351" spans="1:13">
      <c r="A351" s="6"/>
      <c r="B351" s="7"/>
      <c r="C351" s="221"/>
      <c r="D351" s="221"/>
      <c r="E351" s="221"/>
      <c r="F351" s="6"/>
      <c r="G351" s="6"/>
      <c r="H351" s="6"/>
      <c r="I351" s="6"/>
      <c r="J351" s="6"/>
      <c r="K351" s="6"/>
      <c r="L351" s="6"/>
      <c r="M351" s="6"/>
    </row>
    <row r="352" spans="1:13">
      <c r="A352" s="6"/>
      <c r="B352" s="7"/>
      <c r="C352" s="221"/>
      <c r="D352" s="221"/>
      <c r="E352" s="221"/>
      <c r="F352" s="6"/>
      <c r="G352" s="6"/>
      <c r="H352" s="6"/>
      <c r="I352" s="6"/>
      <c r="J352" s="6"/>
      <c r="K352" s="6"/>
      <c r="L352" s="6"/>
      <c r="M352" s="6"/>
    </row>
    <row r="353" spans="1:13">
      <c r="A353" s="6"/>
      <c r="B353" s="7"/>
      <c r="C353" s="221"/>
      <c r="D353" s="221"/>
      <c r="E353" s="221"/>
      <c r="F353" s="6"/>
      <c r="G353" s="6"/>
      <c r="H353" s="6"/>
      <c r="I353" s="6"/>
      <c r="J353" s="6"/>
      <c r="K353" s="6"/>
      <c r="L353" s="6"/>
      <c r="M353" s="6"/>
    </row>
    <row r="354" spans="1:13">
      <c r="A354" s="6"/>
      <c r="B354" s="7"/>
      <c r="C354" s="221"/>
      <c r="D354" s="221"/>
      <c r="E354" s="221"/>
      <c r="F354" s="6"/>
      <c r="G354" s="6"/>
      <c r="H354" s="6"/>
      <c r="I354" s="6"/>
      <c r="J354" s="6"/>
      <c r="K354" s="6"/>
      <c r="L354" s="6"/>
      <c r="M354" s="6"/>
    </row>
    <row r="355" spans="1:13">
      <c r="A355" s="6"/>
      <c r="B355" s="7"/>
      <c r="C355" s="221"/>
      <c r="D355" s="221"/>
      <c r="E355" s="221"/>
      <c r="F355" s="6"/>
      <c r="G355" s="6"/>
      <c r="H355" s="6"/>
      <c r="I355" s="6"/>
      <c r="J355" s="6"/>
      <c r="K355" s="6"/>
      <c r="L355" s="6"/>
      <c r="M355" s="6"/>
    </row>
    <row r="356" spans="1:13">
      <c r="A356" s="6"/>
      <c r="B356" s="7"/>
      <c r="C356" s="221"/>
      <c r="D356" s="221"/>
      <c r="E356" s="221"/>
      <c r="F356" s="6"/>
      <c r="G356" s="6"/>
      <c r="H356" s="6"/>
      <c r="I356" s="6"/>
      <c r="J356" s="6"/>
      <c r="K356" s="6"/>
      <c r="L356" s="6"/>
      <c r="M356" s="6"/>
    </row>
    <row r="357" spans="1:13">
      <c r="A357" s="6"/>
      <c r="B357" s="7"/>
      <c r="C357" s="221"/>
      <c r="D357" s="221"/>
      <c r="E357" s="221"/>
      <c r="F357" s="6"/>
      <c r="G357" s="6"/>
      <c r="H357" s="6"/>
      <c r="I357" s="6"/>
      <c r="J357" s="6"/>
      <c r="K357" s="6"/>
      <c r="L357" s="6"/>
      <c r="M357" s="6"/>
    </row>
    <row r="358" spans="1:13">
      <c r="A358" s="6"/>
      <c r="B358" s="7"/>
      <c r="C358" s="221"/>
      <c r="D358" s="221"/>
      <c r="E358" s="221"/>
      <c r="F358" s="6"/>
      <c r="G358" s="6"/>
      <c r="H358" s="6"/>
      <c r="I358" s="6"/>
      <c r="J358" s="6"/>
      <c r="K358" s="6"/>
      <c r="L358" s="6"/>
      <c r="M358" s="6"/>
    </row>
    <row r="359" spans="1:13">
      <c r="A359" s="6"/>
      <c r="B359" s="7"/>
      <c r="C359" s="221"/>
      <c r="D359" s="221"/>
      <c r="E359" s="221"/>
      <c r="F359" s="6"/>
      <c r="G359" s="6"/>
      <c r="H359" s="6"/>
      <c r="I359" s="6"/>
      <c r="J359" s="6"/>
      <c r="K359" s="6"/>
      <c r="L359" s="6"/>
      <c r="M359" s="6"/>
    </row>
    <row r="360" spans="1:13">
      <c r="A360" s="6"/>
      <c r="B360" s="7"/>
      <c r="C360" s="221"/>
      <c r="D360" s="221"/>
      <c r="E360" s="221"/>
      <c r="F360" s="6"/>
      <c r="G360" s="6"/>
      <c r="H360" s="6"/>
      <c r="I360" s="6"/>
      <c r="J360" s="6"/>
      <c r="K360" s="6"/>
      <c r="L360" s="6"/>
      <c r="M360" s="6"/>
    </row>
    <row r="361" spans="1:13">
      <c r="A361" s="6"/>
      <c r="B361" s="7"/>
      <c r="C361" s="221"/>
      <c r="D361" s="221"/>
      <c r="E361" s="221"/>
      <c r="F361" s="6"/>
      <c r="G361" s="6"/>
      <c r="H361" s="6"/>
      <c r="I361" s="6"/>
      <c r="J361" s="6"/>
      <c r="K361" s="6"/>
      <c r="L361" s="6"/>
      <c r="M361" s="6"/>
    </row>
    <row r="362" spans="1:13">
      <c r="A362" s="6"/>
      <c r="B362" s="7"/>
      <c r="C362" s="221"/>
      <c r="D362" s="221"/>
      <c r="E362" s="221"/>
      <c r="F362" s="6"/>
      <c r="G362" s="6"/>
      <c r="H362" s="6"/>
      <c r="I362" s="6"/>
      <c r="J362" s="6"/>
      <c r="K362" s="6"/>
      <c r="L362" s="6"/>
      <c r="M362" s="6"/>
    </row>
    <row r="363" spans="1:13">
      <c r="A363" s="6"/>
      <c r="B363" s="7"/>
      <c r="C363" s="221"/>
      <c r="D363" s="221"/>
      <c r="E363" s="221"/>
      <c r="F363" s="6"/>
      <c r="G363" s="6"/>
      <c r="H363" s="6"/>
      <c r="I363" s="6"/>
      <c r="J363" s="6"/>
      <c r="K363" s="6"/>
      <c r="L363" s="6"/>
      <c r="M363" s="6"/>
    </row>
    <row r="364" spans="1:13">
      <c r="A364" s="6"/>
      <c r="B364" s="7"/>
      <c r="C364" s="221"/>
      <c r="D364" s="221"/>
      <c r="E364" s="221"/>
      <c r="F364" s="6"/>
      <c r="G364" s="6"/>
      <c r="H364" s="6"/>
      <c r="I364" s="6"/>
      <c r="J364" s="6"/>
      <c r="K364" s="6"/>
      <c r="L364" s="6"/>
      <c r="M364" s="6"/>
    </row>
    <row r="365" spans="1:13">
      <c r="A365" s="6"/>
      <c r="B365" s="7"/>
      <c r="C365" s="221"/>
      <c r="D365" s="221"/>
      <c r="E365" s="221"/>
      <c r="F365" s="6"/>
      <c r="G365" s="6"/>
      <c r="H365" s="6"/>
      <c r="I365" s="6"/>
      <c r="J365" s="6"/>
      <c r="K365" s="6"/>
      <c r="L365" s="6"/>
      <c r="M365" s="6"/>
    </row>
    <row r="366" spans="1:13">
      <c r="A366" s="6"/>
      <c r="B366" s="7"/>
      <c r="C366" s="221"/>
      <c r="D366" s="221"/>
      <c r="E366" s="221"/>
      <c r="F366" s="6"/>
      <c r="G366" s="6"/>
      <c r="H366" s="6"/>
      <c r="I366" s="6"/>
      <c r="J366" s="6"/>
      <c r="K366" s="6"/>
      <c r="L366" s="6"/>
      <c r="M366" s="6"/>
    </row>
    <row r="367" spans="1:13">
      <c r="A367" s="6"/>
      <c r="B367" s="7"/>
      <c r="C367" s="221"/>
      <c r="D367" s="221"/>
      <c r="E367" s="221"/>
      <c r="F367" s="6"/>
      <c r="G367" s="6"/>
      <c r="H367" s="6"/>
      <c r="I367" s="6"/>
      <c r="J367" s="6"/>
      <c r="K367" s="6"/>
      <c r="L367" s="6"/>
      <c r="M367" s="6"/>
    </row>
    <row r="368" spans="1:13">
      <c r="A368" s="6"/>
      <c r="B368" s="7"/>
      <c r="C368" s="221"/>
      <c r="D368" s="221"/>
      <c r="E368" s="221"/>
      <c r="F368" s="6"/>
      <c r="G368" s="6"/>
      <c r="H368" s="6"/>
      <c r="I368" s="6"/>
      <c r="J368" s="6"/>
      <c r="K368" s="6"/>
      <c r="L368" s="6"/>
      <c r="M368" s="6"/>
    </row>
    <row r="369" spans="1:13">
      <c r="A369" s="6"/>
      <c r="B369" s="7"/>
      <c r="C369" s="221"/>
      <c r="D369" s="221"/>
      <c r="E369" s="221"/>
      <c r="F369" s="6"/>
      <c r="G369" s="6"/>
      <c r="H369" s="6"/>
      <c r="I369" s="6"/>
      <c r="J369" s="6"/>
      <c r="K369" s="6"/>
      <c r="L369" s="6"/>
      <c r="M369" s="6"/>
    </row>
    <row r="370" spans="1:13">
      <c r="A370" s="6"/>
      <c r="B370" s="7"/>
      <c r="C370" s="221"/>
      <c r="D370" s="221"/>
      <c r="E370" s="221"/>
      <c r="F370" s="6"/>
      <c r="G370" s="6"/>
      <c r="H370" s="6"/>
      <c r="I370" s="6"/>
      <c r="J370" s="6"/>
      <c r="K370" s="6"/>
      <c r="L370" s="6"/>
      <c r="M370" s="6"/>
    </row>
    <row r="371" spans="1:13">
      <c r="A371" s="6"/>
      <c r="B371" s="7"/>
      <c r="C371" s="221"/>
      <c r="D371" s="221"/>
      <c r="E371" s="221"/>
      <c r="F371" s="6"/>
      <c r="G371" s="6"/>
      <c r="H371" s="6"/>
      <c r="I371" s="6"/>
      <c r="J371" s="6"/>
      <c r="K371" s="6"/>
      <c r="L371" s="6"/>
      <c r="M371" s="6"/>
    </row>
    <row r="372" spans="1:13">
      <c r="A372" s="6"/>
      <c r="B372" s="7"/>
      <c r="C372" s="221"/>
      <c r="D372" s="221"/>
      <c r="E372" s="221"/>
      <c r="F372" s="6"/>
      <c r="G372" s="6"/>
      <c r="H372" s="6"/>
      <c r="I372" s="6"/>
      <c r="J372" s="6"/>
      <c r="K372" s="6"/>
      <c r="L372" s="6"/>
      <c r="M372" s="6"/>
    </row>
    <row r="373" spans="1:13">
      <c r="A373" s="6"/>
      <c r="B373" s="7"/>
      <c r="C373" s="221"/>
      <c r="D373" s="221"/>
      <c r="E373" s="221"/>
      <c r="F373" s="6"/>
      <c r="G373" s="6"/>
      <c r="H373" s="6"/>
      <c r="I373" s="6"/>
      <c r="J373" s="6"/>
      <c r="K373" s="6"/>
      <c r="L373" s="6"/>
      <c r="M373" s="6"/>
    </row>
    <row r="374" spans="1:13">
      <c r="A374" s="6"/>
      <c r="B374" s="7"/>
      <c r="C374" s="221"/>
      <c r="D374" s="221"/>
      <c r="E374" s="221"/>
      <c r="F374" s="6"/>
      <c r="G374" s="6"/>
      <c r="H374" s="6"/>
      <c r="I374" s="110"/>
      <c r="J374" s="110"/>
      <c r="K374" s="6"/>
      <c r="L374" s="6"/>
      <c r="M374" s="6"/>
    </row>
    <row r="375" spans="1:13" ht="16">
      <c r="A375" s="6"/>
      <c r="B375" s="125" t="s">
        <v>394</v>
      </c>
      <c r="C375" s="126" t="s">
        <v>395</v>
      </c>
      <c r="D375" s="223"/>
      <c r="E375" s="224"/>
      <c r="F375" s="128"/>
      <c r="G375" s="128"/>
      <c r="H375" s="128"/>
      <c r="I375" s="128"/>
      <c r="J375" s="128"/>
      <c r="K375" s="128"/>
      <c r="L375" s="129"/>
      <c r="M375" s="6"/>
    </row>
    <row r="376" spans="1:13" ht="16" thickBot="1">
      <c r="A376" s="6"/>
      <c r="B376" s="7"/>
      <c r="C376" s="6"/>
      <c r="D376" s="6"/>
      <c r="E376" s="6"/>
      <c r="F376" s="6"/>
      <c r="G376" s="6"/>
      <c r="H376" s="6"/>
      <c r="I376" s="6"/>
      <c r="J376" s="6"/>
      <c r="K376" s="6"/>
      <c r="L376" s="6"/>
      <c r="M376" s="6"/>
    </row>
    <row r="377" spans="1:13" ht="31" thickBot="1">
      <c r="A377" s="6"/>
      <c r="B377" s="7"/>
      <c r="C377" s="179"/>
      <c r="D377" s="225" t="s">
        <v>396</v>
      </c>
      <c r="E377" s="132" t="s">
        <v>397</v>
      </c>
      <c r="F377" s="133" t="s">
        <v>398</v>
      </c>
      <c r="G377" s="13"/>
      <c r="H377" s="31"/>
      <c r="I377" s="6"/>
      <c r="J377" s="6"/>
      <c r="K377" s="6"/>
      <c r="L377" s="6"/>
      <c r="M377" s="6"/>
    </row>
    <row r="378" spans="1:13" ht="16" thickBot="1">
      <c r="A378" s="6"/>
      <c r="B378" s="7"/>
      <c r="C378" s="226" t="s">
        <v>395</v>
      </c>
      <c r="D378" s="227">
        <v>66.33</v>
      </c>
      <c r="E378" s="228">
        <v>1.25</v>
      </c>
      <c r="F378" s="229">
        <v>0.125</v>
      </c>
      <c r="G378" s="6"/>
      <c r="H378" s="31"/>
      <c r="I378" s="6"/>
      <c r="J378" s="6"/>
      <c r="K378" s="8"/>
      <c r="L378" s="6"/>
      <c r="M378" s="6"/>
    </row>
    <row r="379" spans="1:13">
      <c r="A379" s="6"/>
      <c r="B379" s="7"/>
      <c r="C379" s="96" t="s">
        <v>399</v>
      </c>
      <c r="D379" s="21"/>
      <c r="E379" s="97"/>
      <c r="F379" s="97"/>
      <c r="G379" s="97"/>
      <c r="H379" s="21"/>
      <c r="I379" s="21"/>
      <c r="J379" s="21"/>
      <c r="K379" s="21"/>
      <c r="L379" s="6"/>
      <c r="M379" s="6"/>
    </row>
    <row r="380" spans="1:13">
      <c r="A380" s="6"/>
      <c r="B380" s="7"/>
      <c r="C380" s="873"/>
      <c r="D380" s="873"/>
      <c r="E380" s="873"/>
      <c r="F380" s="873"/>
      <c r="G380" s="873"/>
      <c r="H380" s="873"/>
      <c r="I380" s="873"/>
      <c r="J380" s="873"/>
      <c r="K380" s="873"/>
      <c r="L380" s="6"/>
      <c r="M380" s="6"/>
    </row>
    <row r="381" spans="1:13" ht="16">
      <c r="A381" s="6"/>
      <c r="B381" s="880" t="s">
        <v>400</v>
      </c>
      <c r="C381" s="881"/>
      <c r="D381" s="881"/>
      <c r="E381" s="881"/>
      <c r="F381" s="881"/>
      <c r="G381" s="881"/>
      <c r="H381" s="881"/>
      <c r="I381" s="881"/>
      <c r="J381" s="881"/>
      <c r="K381" s="881"/>
      <c r="L381" s="882"/>
      <c r="M381" s="6"/>
    </row>
    <row r="382" spans="1:13">
      <c r="A382" s="8"/>
      <c r="B382" s="883" t="s">
        <v>713</v>
      </c>
      <c r="C382" s="883"/>
      <c r="D382" s="883"/>
      <c r="E382" s="883"/>
      <c r="F382" s="883"/>
      <c r="G382" s="883"/>
      <c r="H382" s="883"/>
      <c r="I382" s="883"/>
      <c r="J382" s="883"/>
      <c r="K382" s="883"/>
      <c r="L382" s="883"/>
      <c r="M382" s="8"/>
    </row>
    <row r="384" spans="1:13" ht="16">
      <c r="A384" s="6"/>
      <c r="B384" s="125" t="s">
        <v>402</v>
      </c>
      <c r="C384" s="126" t="s">
        <v>403</v>
      </c>
      <c r="D384" s="223"/>
      <c r="E384" s="223"/>
      <c r="F384" s="128"/>
      <c r="G384" s="128"/>
      <c r="H384" s="128"/>
      <c r="I384" s="128"/>
      <c r="J384" s="128"/>
      <c r="K384" s="128"/>
      <c r="L384" s="129"/>
      <c r="M384" s="6"/>
    </row>
    <row r="385" spans="1:13" ht="17" thickBot="1">
      <c r="A385" s="6"/>
      <c r="B385" s="230"/>
      <c r="C385" s="916" t="s">
        <v>714</v>
      </c>
      <c r="D385" s="916"/>
      <c r="E385" s="916"/>
      <c r="F385" s="916"/>
      <c r="G385" s="916"/>
      <c r="H385" s="916"/>
      <c r="I385" s="916"/>
      <c r="J385" s="916"/>
      <c r="K385" s="916"/>
      <c r="L385" s="916"/>
      <c r="M385" s="6"/>
    </row>
    <row r="386" spans="1:13" ht="31" thickBot="1">
      <c r="A386" s="6"/>
      <c r="B386" s="7"/>
      <c r="C386" s="179" t="s">
        <v>82</v>
      </c>
      <c r="D386" s="132" t="s">
        <v>405</v>
      </c>
      <c r="E386" s="132" t="s">
        <v>406</v>
      </c>
      <c r="F386" s="132" t="s">
        <v>407</v>
      </c>
      <c r="G386" s="133" t="s">
        <v>408</v>
      </c>
      <c r="H386" s="13"/>
      <c r="I386" s="44"/>
      <c r="J386" s="6"/>
      <c r="K386" s="6"/>
      <c r="L386" s="6"/>
      <c r="M386" s="6"/>
    </row>
    <row r="387" spans="1:13">
      <c r="A387" s="6"/>
      <c r="B387" s="7"/>
      <c r="C387" s="231" t="s">
        <v>409</v>
      </c>
      <c r="D387" s="369">
        <v>1.45</v>
      </c>
      <c r="E387" s="370">
        <v>1.2999999999999999E-2</v>
      </c>
      <c r="F387" s="369">
        <v>3.4000000000000002E-2</v>
      </c>
      <c r="G387" s="232" t="s">
        <v>410</v>
      </c>
      <c r="H387" s="6"/>
      <c r="I387" s="6"/>
      <c r="J387" s="6"/>
      <c r="K387" s="6"/>
      <c r="L387" s="6"/>
      <c r="M387" s="6"/>
    </row>
    <row r="388" spans="1:13" ht="16">
      <c r="A388" s="6"/>
      <c r="B388" s="7"/>
      <c r="C388" s="234" t="s">
        <v>411</v>
      </c>
      <c r="D388" s="371">
        <v>0.33200000000000002</v>
      </c>
      <c r="E388" s="371">
        <v>7.0000000000000001E-3</v>
      </c>
      <c r="F388" s="371">
        <v>7.0000000000000001E-3</v>
      </c>
      <c r="G388" s="235" t="s">
        <v>410</v>
      </c>
      <c r="H388" s="6"/>
      <c r="I388" s="6"/>
      <c r="J388" s="6"/>
      <c r="K388" s="6"/>
      <c r="L388" s="6"/>
      <c r="M388" s="6"/>
    </row>
    <row r="389" spans="1:13" ht="17" thickBot="1">
      <c r="A389" s="6"/>
      <c r="B389" s="7"/>
      <c r="C389" s="236" t="s">
        <v>412</v>
      </c>
      <c r="D389" s="372">
        <v>0.45400000000000001</v>
      </c>
      <c r="E389" s="373">
        <v>1.2E-2</v>
      </c>
      <c r="F389" s="372">
        <v>8.9999999999999993E-3</v>
      </c>
      <c r="G389" s="237" t="s">
        <v>410</v>
      </c>
      <c r="H389" s="6"/>
      <c r="I389" s="6"/>
      <c r="J389" s="6"/>
      <c r="K389" s="6"/>
      <c r="L389" s="6"/>
      <c r="M389" s="6"/>
    </row>
    <row r="390" spans="1:13">
      <c r="A390" s="6"/>
      <c r="B390" s="7"/>
      <c r="C390" s="231" t="s">
        <v>409</v>
      </c>
      <c r="D390" s="374">
        <v>0.21099999999999999</v>
      </c>
      <c r="E390" s="375">
        <v>2E-3</v>
      </c>
      <c r="F390" s="375">
        <v>4.8999999999999998E-3</v>
      </c>
      <c r="G390" s="232" t="s">
        <v>413</v>
      </c>
      <c r="H390" s="6"/>
      <c r="I390" s="6"/>
      <c r="J390" s="6"/>
      <c r="K390" s="6"/>
      <c r="L390" s="6"/>
      <c r="M390" s="6"/>
    </row>
    <row r="391" spans="1:13">
      <c r="A391" s="6"/>
      <c r="B391" s="7"/>
      <c r="C391" s="39" t="s">
        <v>414</v>
      </c>
      <c r="D391" s="376">
        <v>2.1999999999999999E-2</v>
      </c>
      <c r="E391" s="377">
        <v>1.6999999999999999E-3</v>
      </c>
      <c r="F391" s="378">
        <v>5.9999999999999995E-4</v>
      </c>
      <c r="G391" s="240" t="s">
        <v>413</v>
      </c>
      <c r="H391" s="6"/>
      <c r="I391" s="6"/>
      <c r="J391" s="6"/>
      <c r="K391" s="6"/>
      <c r="L391" s="6"/>
      <c r="M391" s="6"/>
    </row>
    <row r="392" spans="1:13">
      <c r="A392" s="6"/>
      <c r="B392" s="7"/>
      <c r="C392" s="39" t="s">
        <v>415</v>
      </c>
      <c r="D392" s="371">
        <v>4.1000000000000002E-2</v>
      </c>
      <c r="E392" s="378">
        <v>1.83E-2</v>
      </c>
      <c r="F392" s="378">
        <v>8.0000000000000004E-4</v>
      </c>
      <c r="G392" s="240" t="s">
        <v>413</v>
      </c>
      <c r="H392" s="6"/>
      <c r="I392" s="6"/>
      <c r="J392" s="6"/>
      <c r="K392" s="6"/>
      <c r="L392" s="6"/>
      <c r="M392" s="6"/>
    </row>
    <row r="393" spans="1:13" ht="17" thickBot="1">
      <c r="A393" s="6"/>
      <c r="B393" s="7"/>
      <c r="C393" s="236" t="s">
        <v>416</v>
      </c>
      <c r="D393" s="372">
        <v>1.165</v>
      </c>
      <c r="E393" s="94">
        <v>0</v>
      </c>
      <c r="F393" s="379">
        <v>3.5900000000000001E-2</v>
      </c>
      <c r="G393" s="237" t="s">
        <v>413</v>
      </c>
      <c r="H393" s="6"/>
      <c r="I393" s="6"/>
      <c r="J393" s="6"/>
      <c r="K393" s="6"/>
      <c r="L393" s="6"/>
      <c r="M393" s="6"/>
    </row>
    <row r="394" spans="1:13">
      <c r="A394" s="6"/>
      <c r="B394" s="7"/>
      <c r="C394" s="885" t="s">
        <v>715</v>
      </c>
      <c r="D394" s="885"/>
      <c r="E394" s="885"/>
      <c r="F394" s="885"/>
      <c r="G394" s="885"/>
      <c r="H394" s="885"/>
      <c r="I394" s="885"/>
      <c r="J394" s="885"/>
      <c r="K394" s="885"/>
      <c r="L394" s="885"/>
      <c r="M394" s="6"/>
    </row>
    <row r="395" spans="1:13">
      <c r="A395" s="6"/>
      <c r="B395" s="7"/>
      <c r="C395" s="859" t="s">
        <v>716</v>
      </c>
      <c r="D395" s="859"/>
      <c r="E395" s="859"/>
      <c r="F395" s="859"/>
      <c r="G395" s="859"/>
      <c r="H395" s="859"/>
      <c r="I395" s="859"/>
      <c r="J395" s="859"/>
      <c r="K395" s="859"/>
      <c r="L395" s="859"/>
      <c r="M395" s="6"/>
    </row>
    <row r="396" spans="1:13">
      <c r="A396" s="6"/>
      <c r="B396" s="7"/>
      <c r="C396" s="879"/>
      <c r="D396" s="879"/>
      <c r="E396" s="879"/>
      <c r="F396" s="879"/>
      <c r="G396" s="879"/>
      <c r="H396" s="879"/>
      <c r="I396" s="879"/>
      <c r="J396" s="879"/>
      <c r="K396" s="879"/>
      <c r="L396" s="6"/>
      <c r="M396" s="6"/>
    </row>
    <row r="397" spans="1:13" ht="16">
      <c r="A397" s="8"/>
      <c r="B397" s="125" t="s">
        <v>419</v>
      </c>
      <c r="C397" s="242" t="s">
        <v>420</v>
      </c>
      <c r="D397" s="128"/>
      <c r="E397" s="128"/>
      <c r="F397" s="128"/>
      <c r="G397" s="128"/>
      <c r="H397" s="128"/>
      <c r="I397" s="128"/>
      <c r="J397" s="128"/>
      <c r="K397" s="128"/>
      <c r="L397" s="129"/>
      <c r="M397" s="6"/>
    </row>
    <row r="398" spans="1:13" ht="16" thickBot="1">
      <c r="A398" s="6"/>
      <c r="B398" s="243"/>
      <c r="C398" s="887" t="s">
        <v>717</v>
      </c>
      <c r="D398" s="887"/>
      <c r="E398" s="887"/>
      <c r="F398" s="887"/>
      <c r="G398" s="887"/>
      <c r="H398" s="887"/>
      <c r="I398" s="887"/>
      <c r="J398" s="887"/>
      <c r="K398" s="887"/>
      <c r="L398" s="6"/>
      <c r="M398" s="6"/>
    </row>
    <row r="399" spans="1:13" ht="16" thickBot="1">
      <c r="A399" s="8"/>
      <c r="B399" s="8"/>
      <c r="C399" s="244"/>
      <c r="D399" s="888" t="s">
        <v>422</v>
      </c>
      <c r="E399" s="889"/>
      <c r="F399" s="889"/>
      <c r="G399" s="889"/>
      <c r="H399" s="889"/>
      <c r="I399" s="890"/>
      <c r="J399" s="8"/>
      <c r="K399" s="8"/>
      <c r="L399" s="8"/>
      <c r="M399" s="8"/>
    </row>
    <row r="400" spans="1:13" ht="57" thickBot="1">
      <c r="A400" s="8"/>
      <c r="B400" s="8"/>
      <c r="C400" s="245" t="s">
        <v>423</v>
      </c>
      <c r="D400" s="246" t="s">
        <v>424</v>
      </c>
      <c r="E400" s="246" t="s">
        <v>425</v>
      </c>
      <c r="F400" s="246" t="s">
        <v>426</v>
      </c>
      <c r="G400" s="246" t="s">
        <v>427</v>
      </c>
      <c r="H400" s="246" t="s">
        <v>428</v>
      </c>
      <c r="I400" s="247" t="s">
        <v>429</v>
      </c>
      <c r="J400" s="8"/>
      <c r="K400" s="248"/>
      <c r="L400" s="248"/>
      <c r="M400" s="8"/>
    </row>
    <row r="401" spans="3:13">
      <c r="C401" s="249" t="s">
        <v>430</v>
      </c>
      <c r="D401" s="250">
        <v>0.06</v>
      </c>
      <c r="E401" s="250">
        <v>0.02</v>
      </c>
      <c r="F401" s="250">
        <v>0.01</v>
      </c>
      <c r="G401" s="251" t="s">
        <v>431</v>
      </c>
      <c r="H401" s="251" t="s">
        <v>431</v>
      </c>
      <c r="I401" s="252" t="s">
        <v>431</v>
      </c>
      <c r="J401" s="349"/>
      <c r="K401" s="248"/>
      <c r="L401" s="248"/>
      <c r="M401" s="248"/>
    </row>
    <row r="402" spans="3:13">
      <c r="C402" s="253" t="s">
        <v>432</v>
      </c>
      <c r="D402" s="254">
        <v>0.04</v>
      </c>
      <c r="E402" s="254">
        <v>0.02</v>
      </c>
      <c r="F402" s="254">
        <v>0.01</v>
      </c>
      <c r="G402" s="255" t="s">
        <v>431</v>
      </c>
      <c r="H402" s="255" t="s">
        <v>431</v>
      </c>
      <c r="I402" s="256" t="s">
        <v>431</v>
      </c>
      <c r="J402" s="248"/>
      <c r="K402" s="248"/>
      <c r="L402" s="248"/>
      <c r="M402" s="248"/>
    </row>
    <row r="403" spans="3:13">
      <c r="C403" s="253" t="s">
        <v>433</v>
      </c>
      <c r="D403" s="254">
        <v>0.32</v>
      </c>
      <c r="E403" s="254">
        <v>0.02</v>
      </c>
      <c r="F403" s="254">
        <v>0.01</v>
      </c>
      <c r="G403" s="255" t="s">
        <v>431</v>
      </c>
      <c r="H403" s="255" t="s">
        <v>431</v>
      </c>
      <c r="I403" s="256" t="s">
        <v>431</v>
      </c>
      <c r="J403" s="248"/>
      <c r="K403" s="248"/>
      <c r="L403" s="248"/>
      <c r="M403" s="248"/>
    </row>
    <row r="404" spans="3:13">
      <c r="C404" s="253" t="s">
        <v>434</v>
      </c>
      <c r="D404" s="254">
        <v>0.18</v>
      </c>
      <c r="E404" s="254">
        <v>0.02</v>
      </c>
      <c r="F404" s="254">
        <v>0.01</v>
      </c>
      <c r="G404" s="255" t="s">
        <v>431</v>
      </c>
      <c r="H404" s="255" t="s">
        <v>431</v>
      </c>
      <c r="I404" s="256" t="s">
        <v>431</v>
      </c>
      <c r="J404" s="248"/>
      <c r="K404" s="248"/>
      <c r="L404" s="248"/>
      <c r="M404" s="248"/>
    </row>
    <row r="405" spans="3:13">
      <c r="C405" s="253" t="s">
        <v>435</v>
      </c>
      <c r="D405" s="254">
        <v>0.05</v>
      </c>
      <c r="E405" s="254">
        <v>0.02</v>
      </c>
      <c r="F405" s="254">
        <v>0.01</v>
      </c>
      <c r="G405" s="255" t="s">
        <v>431</v>
      </c>
      <c r="H405" s="255" t="s">
        <v>431</v>
      </c>
      <c r="I405" s="256" t="s">
        <v>431</v>
      </c>
      <c r="J405" s="248"/>
      <c r="K405" s="248"/>
      <c r="L405" s="248"/>
      <c r="M405" s="248"/>
    </row>
    <row r="406" spans="3:13">
      <c r="C406" s="253" t="s">
        <v>436</v>
      </c>
      <c r="D406" s="254">
        <v>0.21</v>
      </c>
      <c r="E406" s="254">
        <v>0.02</v>
      </c>
      <c r="F406" s="254">
        <v>2.8</v>
      </c>
      <c r="G406" s="255" t="s">
        <v>431</v>
      </c>
      <c r="H406" s="255" t="s">
        <v>431</v>
      </c>
      <c r="I406" s="256" t="s">
        <v>431</v>
      </c>
      <c r="J406" s="248"/>
      <c r="K406" s="248"/>
      <c r="L406" s="248"/>
      <c r="M406" s="248"/>
    </row>
    <row r="407" spans="3:13">
      <c r="C407" s="253" t="s">
        <v>437</v>
      </c>
      <c r="D407" s="254" t="s">
        <v>431</v>
      </c>
      <c r="E407" s="254">
        <v>0.02</v>
      </c>
      <c r="F407" s="254">
        <v>2.8</v>
      </c>
      <c r="G407" s="255" t="s">
        <v>431</v>
      </c>
      <c r="H407" s="255" t="s">
        <v>431</v>
      </c>
      <c r="I407" s="256" t="s">
        <v>431</v>
      </c>
      <c r="J407" s="248"/>
      <c r="K407" s="248"/>
      <c r="L407" s="248"/>
      <c r="M407" s="248"/>
    </row>
    <row r="408" spans="3:13">
      <c r="C408" s="253" t="s">
        <v>438</v>
      </c>
      <c r="D408" s="254">
        <v>0.23</v>
      </c>
      <c r="E408" s="254">
        <v>0.02</v>
      </c>
      <c r="F408" s="254">
        <v>2.0499999999999998</v>
      </c>
      <c r="G408" s="255" t="s">
        <v>431</v>
      </c>
      <c r="H408" s="255" t="s">
        <v>431</v>
      </c>
      <c r="I408" s="256" t="s">
        <v>431</v>
      </c>
      <c r="J408" s="248"/>
      <c r="K408" s="248"/>
      <c r="L408" s="248"/>
      <c r="M408" s="248"/>
    </row>
    <row r="409" spans="3:13">
      <c r="C409" s="253" t="s">
        <v>439</v>
      </c>
      <c r="D409" s="254" t="s">
        <v>431</v>
      </c>
      <c r="E409" s="254">
        <v>0.02</v>
      </c>
      <c r="F409" s="254">
        <v>2.8</v>
      </c>
      <c r="G409" s="255" t="s">
        <v>431</v>
      </c>
      <c r="H409" s="255" t="s">
        <v>431</v>
      </c>
      <c r="I409" s="256" t="s">
        <v>431</v>
      </c>
      <c r="J409" s="248"/>
      <c r="K409" s="248"/>
      <c r="L409" s="248"/>
      <c r="M409" s="248"/>
    </row>
    <row r="410" spans="3:13">
      <c r="C410" s="253" t="s">
        <v>440</v>
      </c>
      <c r="D410" s="254" t="s">
        <v>431</v>
      </c>
      <c r="E410" s="254">
        <v>0.02</v>
      </c>
      <c r="F410" s="254">
        <v>2.8</v>
      </c>
      <c r="G410" s="255" t="s">
        <v>431</v>
      </c>
      <c r="H410" s="255" t="s">
        <v>431</v>
      </c>
      <c r="I410" s="256" t="s">
        <v>431</v>
      </c>
      <c r="J410" s="248"/>
      <c r="K410" s="248"/>
      <c r="L410" s="248"/>
      <c r="M410" s="248"/>
    </row>
    <row r="411" spans="3:13">
      <c r="C411" s="253" t="s">
        <v>441</v>
      </c>
      <c r="D411" s="254" t="s">
        <v>431</v>
      </c>
      <c r="E411" s="254">
        <v>0.02</v>
      </c>
      <c r="F411" s="254">
        <v>3.02</v>
      </c>
      <c r="G411" s="255" t="s">
        <v>431</v>
      </c>
      <c r="H411" s="255" t="s">
        <v>431</v>
      </c>
      <c r="I411" s="256" t="s">
        <v>431</v>
      </c>
      <c r="J411" s="248"/>
      <c r="K411" s="248"/>
      <c r="L411" s="248"/>
      <c r="M411" s="248"/>
    </row>
    <row r="412" spans="3:13">
      <c r="C412" s="253" t="s">
        <v>442</v>
      </c>
      <c r="D412" s="254" t="s">
        <v>431</v>
      </c>
      <c r="E412" s="254">
        <v>0.02</v>
      </c>
      <c r="F412" s="254">
        <v>1.26</v>
      </c>
      <c r="G412" s="255" t="s">
        <v>431</v>
      </c>
      <c r="H412" s="255" t="s">
        <v>431</v>
      </c>
      <c r="I412" s="256" t="s">
        <v>431</v>
      </c>
      <c r="J412" s="248"/>
      <c r="K412" s="248"/>
      <c r="L412" s="248"/>
      <c r="M412" s="248"/>
    </row>
    <row r="413" spans="3:13">
      <c r="C413" s="253" t="s">
        <v>443</v>
      </c>
      <c r="D413" s="254" t="s">
        <v>431</v>
      </c>
      <c r="E413" s="254">
        <v>0.02</v>
      </c>
      <c r="F413" s="254">
        <v>0.01</v>
      </c>
      <c r="G413" s="257">
        <v>0.17</v>
      </c>
      <c r="H413" s="255" t="s">
        <v>431</v>
      </c>
      <c r="I413" s="256" t="s">
        <v>431</v>
      </c>
      <c r="J413" s="248"/>
      <c r="K413" s="248"/>
      <c r="L413" s="248"/>
      <c r="M413" s="248"/>
    </row>
    <row r="414" spans="3:13">
      <c r="C414" s="253" t="s">
        <v>444</v>
      </c>
      <c r="D414" s="254">
        <v>0.11</v>
      </c>
      <c r="E414" s="254">
        <v>0.9</v>
      </c>
      <c r="F414" s="254">
        <v>0.05</v>
      </c>
      <c r="G414" s="257" t="s">
        <v>431</v>
      </c>
      <c r="H414" s="255" t="s">
        <v>431</v>
      </c>
      <c r="I414" s="256" t="s">
        <v>431</v>
      </c>
      <c r="J414" s="248"/>
      <c r="K414" s="248"/>
      <c r="L414" s="248"/>
      <c r="M414" s="248"/>
    </row>
    <row r="415" spans="3:13">
      <c r="C415" s="253" t="s">
        <v>445</v>
      </c>
      <c r="D415" s="254">
        <v>0.02</v>
      </c>
      <c r="E415" s="254">
        <v>0.42</v>
      </c>
      <c r="F415" s="254">
        <v>0.05</v>
      </c>
      <c r="G415" s="257" t="s">
        <v>431</v>
      </c>
      <c r="H415" s="255" t="s">
        <v>431</v>
      </c>
      <c r="I415" s="256" t="s">
        <v>431</v>
      </c>
      <c r="J415" s="248"/>
      <c r="K415" s="248"/>
      <c r="L415" s="248"/>
      <c r="M415" s="248"/>
    </row>
    <row r="416" spans="3:13">
      <c r="C416" s="253" t="s">
        <v>446</v>
      </c>
      <c r="D416" s="254">
        <v>0.02</v>
      </c>
      <c r="E416" s="254">
        <v>0.35</v>
      </c>
      <c r="F416" s="254">
        <v>0.05</v>
      </c>
      <c r="G416" s="257" t="s">
        <v>431</v>
      </c>
      <c r="H416" s="255" t="s">
        <v>431</v>
      </c>
      <c r="I416" s="256" t="s">
        <v>431</v>
      </c>
      <c r="J416" s="248"/>
      <c r="K416" s="248"/>
      <c r="L416" s="248"/>
      <c r="M416" s="248"/>
    </row>
    <row r="417" spans="3:13">
      <c r="C417" s="253" t="s">
        <v>447</v>
      </c>
      <c r="D417" s="254">
        <v>0.02</v>
      </c>
      <c r="E417" s="254">
        <v>1.25</v>
      </c>
      <c r="F417" s="254">
        <v>0.05</v>
      </c>
      <c r="G417" s="257" t="s">
        <v>431</v>
      </c>
      <c r="H417" s="255" t="s">
        <v>431</v>
      </c>
      <c r="I417" s="256" t="s">
        <v>431</v>
      </c>
      <c r="J417" s="248"/>
      <c r="K417" s="248"/>
      <c r="L417" s="248"/>
      <c r="M417" s="248"/>
    </row>
    <row r="418" spans="3:13">
      <c r="C418" s="253" t="s">
        <v>448</v>
      </c>
      <c r="D418" s="254">
        <v>0.04</v>
      </c>
      <c r="E418" s="254">
        <v>0.35</v>
      </c>
      <c r="F418" s="254">
        <v>0.05</v>
      </c>
      <c r="G418" s="257" t="s">
        <v>431</v>
      </c>
      <c r="H418" s="255" t="s">
        <v>431</v>
      </c>
      <c r="I418" s="256" t="s">
        <v>431</v>
      </c>
      <c r="J418" s="248"/>
      <c r="K418" s="248"/>
      <c r="L418" s="248"/>
      <c r="M418" s="248"/>
    </row>
    <row r="419" spans="3:13">
      <c r="C419" s="253" t="s">
        <v>449</v>
      </c>
      <c r="D419" s="254">
        <v>0.04</v>
      </c>
      <c r="E419" s="254">
        <v>1.25</v>
      </c>
      <c r="F419" s="254">
        <v>0.05</v>
      </c>
      <c r="G419" s="257" t="s">
        <v>431</v>
      </c>
      <c r="H419" s="255" t="s">
        <v>431</v>
      </c>
      <c r="I419" s="256" t="s">
        <v>431</v>
      </c>
      <c r="J419" s="248"/>
      <c r="K419" s="248"/>
      <c r="L419" s="248"/>
      <c r="M419" s="248"/>
    </row>
    <row r="420" spans="3:13">
      <c r="C420" s="253" t="s">
        <v>450</v>
      </c>
      <c r="D420" s="254">
        <v>0.09</v>
      </c>
      <c r="E420" s="254">
        <v>0.17</v>
      </c>
      <c r="F420" s="254">
        <v>0.05</v>
      </c>
      <c r="G420" s="257" t="s">
        <v>431</v>
      </c>
      <c r="H420" s="255" t="s">
        <v>431</v>
      </c>
      <c r="I420" s="256" t="s">
        <v>431</v>
      </c>
      <c r="J420" s="248"/>
      <c r="K420" s="248"/>
      <c r="L420" s="248"/>
      <c r="M420" s="248"/>
    </row>
    <row r="421" spans="3:13">
      <c r="C421" s="253" t="s">
        <v>451</v>
      </c>
      <c r="D421" s="254">
        <v>0.15</v>
      </c>
      <c r="E421" s="254">
        <v>7.0000000000000007E-2</v>
      </c>
      <c r="F421" s="254">
        <v>0.05</v>
      </c>
      <c r="G421" s="257" t="s">
        <v>431</v>
      </c>
      <c r="H421" s="255" t="s">
        <v>431</v>
      </c>
      <c r="I421" s="256" t="s">
        <v>431</v>
      </c>
      <c r="J421" s="248"/>
      <c r="K421" s="248"/>
      <c r="L421" s="248"/>
      <c r="M421" s="248"/>
    </row>
    <row r="422" spans="3:13">
      <c r="C422" s="253" t="s">
        <v>452</v>
      </c>
      <c r="D422" s="254" t="s">
        <v>431</v>
      </c>
      <c r="E422" s="254">
        <v>0.57999999999999996</v>
      </c>
      <c r="F422" s="254">
        <v>0.05</v>
      </c>
      <c r="G422" s="257">
        <v>0.15</v>
      </c>
      <c r="H422" s="257">
        <v>0.14000000000000001</v>
      </c>
      <c r="I422" s="258">
        <v>0.11</v>
      </c>
      <c r="J422" s="248"/>
      <c r="K422" s="248"/>
      <c r="L422" s="248"/>
      <c r="M422" s="248"/>
    </row>
    <row r="423" spans="3:13">
      <c r="C423" s="253" t="s">
        <v>453</v>
      </c>
      <c r="D423" s="254" t="s">
        <v>431</v>
      </c>
      <c r="E423" s="254">
        <v>0.57999999999999996</v>
      </c>
      <c r="F423" s="254">
        <v>0.05</v>
      </c>
      <c r="G423" s="257" t="s">
        <v>431</v>
      </c>
      <c r="H423" s="257">
        <v>0.14000000000000001</v>
      </c>
      <c r="I423" s="258">
        <v>0.11</v>
      </c>
      <c r="J423" s="248"/>
      <c r="K423" s="248"/>
      <c r="L423" s="248"/>
      <c r="M423" s="248"/>
    </row>
    <row r="424" spans="3:13">
      <c r="C424" s="253" t="s">
        <v>454</v>
      </c>
      <c r="D424" s="254" t="s">
        <v>431</v>
      </c>
      <c r="E424" s="254">
        <v>0.57999999999999996</v>
      </c>
      <c r="F424" s="254">
        <v>0.05</v>
      </c>
      <c r="G424" s="257">
        <v>0.15</v>
      </c>
      <c r="H424" s="257">
        <v>0.14000000000000001</v>
      </c>
      <c r="I424" s="258">
        <v>0.11</v>
      </c>
      <c r="J424" s="248"/>
      <c r="K424" s="248"/>
      <c r="L424" s="248"/>
      <c r="M424" s="248"/>
    </row>
    <row r="425" spans="3:13">
      <c r="C425" s="253" t="s">
        <v>455</v>
      </c>
      <c r="D425" s="254" t="s">
        <v>431</v>
      </c>
      <c r="E425" s="254">
        <v>0.57999999999999996</v>
      </c>
      <c r="F425" s="254">
        <v>0.05</v>
      </c>
      <c r="G425" s="257">
        <v>0.15</v>
      </c>
      <c r="H425" s="257">
        <v>0.14000000000000001</v>
      </c>
      <c r="I425" s="258">
        <v>0.11</v>
      </c>
      <c r="J425" s="248"/>
      <c r="K425" s="248"/>
      <c r="L425" s="248"/>
      <c r="M425" s="248"/>
    </row>
    <row r="426" spans="3:13">
      <c r="C426" s="253" t="s">
        <v>456</v>
      </c>
      <c r="D426" s="254" t="s">
        <v>431</v>
      </c>
      <c r="E426" s="254">
        <v>0.57999999999999996</v>
      </c>
      <c r="F426" s="254">
        <v>0.05</v>
      </c>
      <c r="G426" s="257">
        <v>0.15</v>
      </c>
      <c r="H426" s="257">
        <v>0.14000000000000001</v>
      </c>
      <c r="I426" s="258">
        <v>0.11</v>
      </c>
      <c r="J426" s="248"/>
      <c r="K426" s="248"/>
      <c r="L426" s="248"/>
      <c r="M426" s="248"/>
    </row>
    <row r="427" spans="3:13">
      <c r="C427" s="253" t="s">
        <v>457</v>
      </c>
      <c r="D427" s="254" t="s">
        <v>431</v>
      </c>
      <c r="E427" s="254">
        <v>0.57999999999999996</v>
      </c>
      <c r="F427" s="254">
        <v>0.05</v>
      </c>
      <c r="G427" s="257">
        <v>0.15</v>
      </c>
      <c r="H427" s="257">
        <v>0.14000000000000001</v>
      </c>
      <c r="I427" s="258">
        <v>0.11</v>
      </c>
      <c r="J427" s="248"/>
      <c r="K427" s="248"/>
      <c r="L427" s="248"/>
      <c r="M427" s="248"/>
    </row>
    <row r="428" spans="3:13">
      <c r="C428" s="253" t="s">
        <v>458</v>
      </c>
      <c r="D428" s="254" t="s">
        <v>431</v>
      </c>
      <c r="E428" s="254">
        <v>0.57999999999999996</v>
      </c>
      <c r="F428" s="254">
        <v>0.05</v>
      </c>
      <c r="G428" s="257">
        <v>0.15</v>
      </c>
      <c r="H428" s="257">
        <v>0.14000000000000001</v>
      </c>
      <c r="I428" s="258">
        <v>0.11</v>
      </c>
      <c r="J428" s="248"/>
      <c r="K428" s="248"/>
      <c r="L428" s="248"/>
      <c r="M428" s="248"/>
    </row>
    <row r="429" spans="3:13">
      <c r="C429" s="253" t="s">
        <v>459</v>
      </c>
      <c r="D429" s="254" t="s">
        <v>431</v>
      </c>
      <c r="E429" s="254">
        <v>0.57999999999999996</v>
      </c>
      <c r="F429" s="254">
        <v>0.05</v>
      </c>
      <c r="G429" s="257">
        <v>0.15</v>
      </c>
      <c r="H429" s="257">
        <v>0.14000000000000001</v>
      </c>
      <c r="I429" s="258">
        <v>0.11</v>
      </c>
      <c r="J429" s="248"/>
      <c r="K429" s="248"/>
      <c r="L429" s="248"/>
      <c r="M429" s="248"/>
    </row>
    <row r="430" spans="3:13">
      <c r="C430" s="253" t="s">
        <v>460</v>
      </c>
      <c r="D430" s="254" t="s">
        <v>431</v>
      </c>
      <c r="E430" s="254">
        <v>0.33</v>
      </c>
      <c r="F430" s="254">
        <v>0.05</v>
      </c>
      <c r="G430" s="257">
        <v>0.19</v>
      </c>
      <c r="H430" s="257">
        <v>0.11</v>
      </c>
      <c r="I430" s="258" t="s">
        <v>431</v>
      </c>
      <c r="J430" s="248"/>
      <c r="K430" s="248"/>
      <c r="L430" s="248"/>
      <c r="M430" s="248"/>
    </row>
    <row r="431" spans="3:13">
      <c r="C431" s="253" t="s">
        <v>461</v>
      </c>
      <c r="D431" s="254" t="s">
        <v>431</v>
      </c>
      <c r="E431" s="254">
        <v>0.26</v>
      </c>
      <c r="F431" s="254">
        <v>0.05</v>
      </c>
      <c r="G431" s="257">
        <v>0.19</v>
      </c>
      <c r="H431" s="257">
        <v>0.09</v>
      </c>
      <c r="I431" s="258" t="s">
        <v>431</v>
      </c>
      <c r="J431" s="248"/>
      <c r="K431" s="248"/>
      <c r="L431" s="248"/>
      <c r="M431" s="248"/>
    </row>
    <row r="432" spans="3:13">
      <c r="C432" s="253" t="s">
        <v>462</v>
      </c>
      <c r="D432" s="254" t="s">
        <v>431</v>
      </c>
      <c r="E432" s="254">
        <v>0.26</v>
      </c>
      <c r="F432" s="254">
        <v>0.05</v>
      </c>
      <c r="G432" s="257">
        <v>0.19</v>
      </c>
      <c r="H432" s="257">
        <v>0.13</v>
      </c>
      <c r="I432" s="258" t="s">
        <v>431</v>
      </c>
      <c r="J432" s="248"/>
      <c r="K432" s="248"/>
      <c r="L432" s="248"/>
      <c r="M432" s="248"/>
    </row>
    <row r="433" spans="3:13">
      <c r="C433" s="253" t="s">
        <v>463</v>
      </c>
      <c r="D433" s="254" t="s">
        <v>431</v>
      </c>
      <c r="E433" s="254">
        <v>0.53</v>
      </c>
      <c r="F433" s="254">
        <v>0.05</v>
      </c>
      <c r="G433" s="257">
        <v>0.19</v>
      </c>
      <c r="H433" s="257">
        <v>0.16</v>
      </c>
      <c r="I433" s="258" t="s">
        <v>431</v>
      </c>
      <c r="J433" s="248"/>
      <c r="K433" s="248"/>
      <c r="L433" s="248"/>
      <c r="M433" s="248"/>
    </row>
    <row r="434" spans="3:13">
      <c r="C434" s="253" t="s">
        <v>464</v>
      </c>
      <c r="D434" s="254">
        <v>7.0000000000000007E-2</v>
      </c>
      <c r="E434" s="254">
        <v>0.8</v>
      </c>
      <c r="F434" s="254">
        <v>0.05</v>
      </c>
      <c r="G434" s="257" t="s">
        <v>431</v>
      </c>
      <c r="H434" s="257" t="s">
        <v>431</v>
      </c>
      <c r="I434" s="258" t="s">
        <v>431</v>
      </c>
      <c r="J434" s="248"/>
      <c r="K434" s="248"/>
      <c r="L434" s="248"/>
      <c r="M434" s="248"/>
    </row>
    <row r="435" spans="3:13">
      <c r="C435" s="253" t="s">
        <v>465</v>
      </c>
      <c r="D435" s="254">
        <v>7.0000000000000007E-2</v>
      </c>
      <c r="E435" s="254">
        <v>0.77</v>
      </c>
      <c r="F435" s="254">
        <v>0.05</v>
      </c>
      <c r="G435" s="257" t="s">
        <v>431</v>
      </c>
      <c r="H435" s="257" t="s">
        <v>431</v>
      </c>
      <c r="I435" s="258" t="s">
        <v>431</v>
      </c>
      <c r="J435" s="248"/>
      <c r="K435" s="248"/>
      <c r="L435" s="248"/>
      <c r="M435" s="248"/>
    </row>
    <row r="436" spans="3:13">
      <c r="C436" s="253" t="s">
        <v>466</v>
      </c>
      <c r="D436" s="254">
        <v>0.03</v>
      </c>
      <c r="E436" s="254">
        <v>0.75</v>
      </c>
      <c r="F436" s="254">
        <v>0.05</v>
      </c>
      <c r="G436" s="257" t="s">
        <v>431</v>
      </c>
      <c r="H436" s="257" t="s">
        <v>431</v>
      </c>
      <c r="I436" s="258" t="s">
        <v>431</v>
      </c>
      <c r="J436" s="248"/>
      <c r="K436" s="248"/>
      <c r="L436" s="248"/>
      <c r="M436" s="248"/>
    </row>
    <row r="437" spans="3:13">
      <c r="C437" s="253" t="s">
        <v>467</v>
      </c>
      <c r="D437" s="254">
        <v>0.23</v>
      </c>
      <c r="E437" s="254">
        <v>0.02</v>
      </c>
      <c r="F437" s="254">
        <v>0.01</v>
      </c>
      <c r="G437" s="257" t="s">
        <v>431</v>
      </c>
      <c r="H437" s="257" t="s">
        <v>431</v>
      </c>
      <c r="I437" s="258" t="s">
        <v>431</v>
      </c>
      <c r="J437" s="248"/>
      <c r="K437" s="248"/>
      <c r="L437" s="248"/>
      <c r="M437" s="248"/>
    </row>
    <row r="438" spans="3:13">
      <c r="C438" s="253" t="s">
        <v>468</v>
      </c>
      <c r="D438" s="254">
        <v>0.22</v>
      </c>
      <c r="E438" s="254">
        <v>0.02</v>
      </c>
      <c r="F438" s="254">
        <v>2.34</v>
      </c>
      <c r="G438" s="257" t="s">
        <v>431</v>
      </c>
      <c r="H438" s="257" t="s">
        <v>431</v>
      </c>
      <c r="I438" s="258" t="s">
        <v>431</v>
      </c>
      <c r="J438" s="248"/>
      <c r="K438" s="248"/>
      <c r="L438" s="248"/>
      <c r="M438" s="248"/>
    </row>
    <row r="439" spans="3:13">
      <c r="C439" s="253" t="s">
        <v>469</v>
      </c>
      <c r="D439" s="254">
        <v>0.09</v>
      </c>
      <c r="E439" s="254">
        <v>0.68</v>
      </c>
      <c r="F439" s="254">
        <v>0.11</v>
      </c>
      <c r="G439" s="257" t="s">
        <v>431</v>
      </c>
      <c r="H439" s="257" t="s">
        <v>431</v>
      </c>
      <c r="I439" s="258" t="s">
        <v>431</v>
      </c>
      <c r="J439" s="248"/>
      <c r="K439" s="248"/>
      <c r="L439" s="248"/>
      <c r="M439" s="248"/>
    </row>
    <row r="440" spans="3:13">
      <c r="C440" s="253" t="s">
        <v>470</v>
      </c>
      <c r="D440" s="254" t="s">
        <v>431</v>
      </c>
      <c r="E440" s="254">
        <v>0.57999999999999996</v>
      </c>
      <c r="F440" s="254">
        <v>0.05</v>
      </c>
      <c r="G440" s="257">
        <v>0.15</v>
      </c>
      <c r="H440" s="257" t="s">
        <v>431</v>
      </c>
      <c r="I440" s="258" t="s">
        <v>431</v>
      </c>
      <c r="J440" s="248"/>
      <c r="K440" s="248"/>
      <c r="L440" s="248"/>
      <c r="M440" s="248"/>
    </row>
    <row r="441" spans="3:13">
      <c r="C441" s="253" t="s">
        <v>471</v>
      </c>
      <c r="D441" s="254" t="s">
        <v>431</v>
      </c>
      <c r="E441" s="254">
        <v>0.48</v>
      </c>
      <c r="F441" s="254">
        <v>0.05</v>
      </c>
      <c r="G441" s="257">
        <v>0.17</v>
      </c>
      <c r="H441" s="257" t="s">
        <v>431</v>
      </c>
      <c r="I441" s="258" t="s">
        <v>431</v>
      </c>
      <c r="J441" s="248"/>
      <c r="K441" s="248"/>
      <c r="L441" s="248"/>
      <c r="M441" s="248"/>
    </row>
    <row r="442" spans="3:13">
      <c r="C442" s="253" t="s">
        <v>472</v>
      </c>
      <c r="D442" s="254" t="s">
        <v>431</v>
      </c>
      <c r="E442" s="254">
        <v>0.52</v>
      </c>
      <c r="F442" s="254">
        <v>0.43</v>
      </c>
      <c r="G442" s="257" t="s">
        <v>431</v>
      </c>
      <c r="H442" s="257" t="s">
        <v>431</v>
      </c>
      <c r="I442" s="258" t="s">
        <v>431</v>
      </c>
      <c r="J442" s="248"/>
      <c r="K442" s="248"/>
      <c r="L442" s="248"/>
      <c r="M442" s="248"/>
    </row>
    <row r="443" spans="3:13">
      <c r="C443" s="253" t="s">
        <v>473</v>
      </c>
      <c r="D443" s="254" t="s">
        <v>431</v>
      </c>
      <c r="E443" s="254">
        <v>0.02</v>
      </c>
      <c r="F443" s="254">
        <v>1.68</v>
      </c>
      <c r="G443" s="255" t="s">
        <v>431</v>
      </c>
      <c r="H443" s="255" t="s">
        <v>431</v>
      </c>
      <c r="I443" s="256" t="s">
        <v>431</v>
      </c>
      <c r="J443" s="248"/>
      <c r="K443" s="248"/>
      <c r="L443" s="248"/>
      <c r="M443" s="248"/>
    </row>
    <row r="444" spans="3:13">
      <c r="C444" s="253" t="s">
        <v>474</v>
      </c>
      <c r="D444" s="254" t="s">
        <v>431</v>
      </c>
      <c r="E444" s="254">
        <v>0.02</v>
      </c>
      <c r="F444" s="254">
        <v>0.4</v>
      </c>
      <c r="G444" s="255" t="s">
        <v>431</v>
      </c>
      <c r="H444" s="255" t="s">
        <v>431</v>
      </c>
      <c r="I444" s="256" t="s">
        <v>431</v>
      </c>
      <c r="J444" s="248"/>
      <c r="K444" s="248"/>
      <c r="L444" s="248"/>
      <c r="M444" s="248"/>
    </row>
    <row r="445" spans="3:13">
      <c r="C445" s="253" t="s">
        <v>475</v>
      </c>
      <c r="D445" s="254" t="s">
        <v>431</v>
      </c>
      <c r="E445" s="254">
        <v>0.02</v>
      </c>
      <c r="F445" s="254">
        <v>0.89</v>
      </c>
      <c r="G445" s="255" t="s">
        <v>431</v>
      </c>
      <c r="H445" s="255" t="s">
        <v>431</v>
      </c>
      <c r="I445" s="256" t="s">
        <v>431</v>
      </c>
      <c r="J445" s="248"/>
      <c r="K445" s="248"/>
      <c r="L445" s="248"/>
      <c r="M445" s="248"/>
    </row>
    <row r="446" spans="3:13">
      <c r="C446" s="253" t="s">
        <v>476</v>
      </c>
      <c r="D446" s="254" t="s">
        <v>431</v>
      </c>
      <c r="E446" s="254">
        <v>0.02</v>
      </c>
      <c r="F446" s="254">
        <v>0.74</v>
      </c>
      <c r="G446" s="255" t="s">
        <v>431</v>
      </c>
      <c r="H446" s="255" t="s">
        <v>431</v>
      </c>
      <c r="I446" s="256" t="s">
        <v>431</v>
      </c>
      <c r="J446" s="248"/>
      <c r="K446" s="248"/>
      <c r="L446" s="248"/>
      <c r="M446" s="248"/>
    </row>
    <row r="447" spans="3:13">
      <c r="C447" s="253" t="s">
        <v>477</v>
      </c>
      <c r="D447" s="254" t="s">
        <v>431</v>
      </c>
      <c r="E447" s="254">
        <v>0.02</v>
      </c>
      <c r="F447" s="254">
        <v>0.64</v>
      </c>
      <c r="G447" s="255" t="s">
        <v>431</v>
      </c>
      <c r="H447" s="255" t="s">
        <v>431</v>
      </c>
      <c r="I447" s="256" t="s">
        <v>431</v>
      </c>
      <c r="J447" s="248"/>
      <c r="K447" s="248"/>
      <c r="L447" s="248"/>
      <c r="M447" s="248"/>
    </row>
    <row r="448" spans="3:13">
      <c r="C448" s="253" t="s">
        <v>478</v>
      </c>
      <c r="D448" s="254" t="s">
        <v>431</v>
      </c>
      <c r="E448" s="254">
        <v>0.02</v>
      </c>
      <c r="F448" s="254">
        <v>2.23</v>
      </c>
      <c r="G448" s="255" t="s">
        <v>431</v>
      </c>
      <c r="H448" s="255" t="s">
        <v>431</v>
      </c>
      <c r="I448" s="256" t="s">
        <v>431</v>
      </c>
      <c r="J448" s="248"/>
      <c r="K448" s="248"/>
      <c r="L448" s="248"/>
      <c r="M448" s="248"/>
    </row>
    <row r="449" spans="1:13">
      <c r="A449" s="8"/>
      <c r="B449" s="8"/>
      <c r="C449" s="253" t="s">
        <v>479</v>
      </c>
      <c r="D449" s="254" t="s">
        <v>431</v>
      </c>
      <c r="E449" s="254">
        <v>0.02</v>
      </c>
      <c r="F449" s="254">
        <v>1.92</v>
      </c>
      <c r="G449" s="255" t="s">
        <v>431</v>
      </c>
      <c r="H449" s="255" t="s">
        <v>431</v>
      </c>
      <c r="I449" s="256" t="s">
        <v>431</v>
      </c>
      <c r="J449" s="248"/>
      <c r="K449" s="248"/>
      <c r="L449" s="248"/>
      <c r="M449" s="248"/>
    </row>
    <row r="450" spans="1:13">
      <c r="A450" s="8"/>
      <c r="B450" s="8"/>
      <c r="C450" s="253" t="s">
        <v>480</v>
      </c>
      <c r="D450" s="254" t="s">
        <v>431</v>
      </c>
      <c r="E450" s="254">
        <v>0.02</v>
      </c>
      <c r="F450" s="254">
        <v>0.87</v>
      </c>
      <c r="G450" s="255" t="s">
        <v>431</v>
      </c>
      <c r="H450" s="255" t="s">
        <v>431</v>
      </c>
      <c r="I450" s="256" t="s">
        <v>431</v>
      </c>
      <c r="J450" s="248"/>
      <c r="K450" s="248"/>
      <c r="L450" s="248"/>
      <c r="M450" s="248"/>
    </row>
    <row r="451" spans="1:13">
      <c r="A451" s="8"/>
      <c r="B451" s="8"/>
      <c r="C451" s="253" t="s">
        <v>481</v>
      </c>
      <c r="D451" s="254" t="s">
        <v>431</v>
      </c>
      <c r="E451" s="254">
        <v>0.02</v>
      </c>
      <c r="F451" s="254" t="s">
        <v>431</v>
      </c>
      <c r="G451" s="255" t="s">
        <v>431</v>
      </c>
      <c r="H451" s="255" t="s">
        <v>431</v>
      </c>
      <c r="I451" s="256" t="s">
        <v>431</v>
      </c>
      <c r="J451" s="248"/>
      <c r="K451" s="248"/>
      <c r="L451" s="248"/>
      <c r="M451" s="248"/>
    </row>
    <row r="452" spans="1:13">
      <c r="A452" s="8"/>
      <c r="B452" s="8"/>
      <c r="C452" s="253" t="s">
        <v>482</v>
      </c>
      <c r="D452" s="254">
        <v>0.01</v>
      </c>
      <c r="E452" s="254">
        <v>0.02</v>
      </c>
      <c r="F452" s="254" t="s">
        <v>431</v>
      </c>
      <c r="G452" s="255" t="s">
        <v>431</v>
      </c>
      <c r="H452" s="255" t="s">
        <v>431</v>
      </c>
      <c r="I452" s="256" t="s">
        <v>431</v>
      </c>
      <c r="J452" s="248"/>
      <c r="K452" s="248"/>
      <c r="L452" s="248"/>
      <c r="M452" s="248"/>
    </row>
    <row r="453" spans="1:13">
      <c r="A453" s="8"/>
      <c r="B453" s="8"/>
      <c r="C453" s="253" t="s">
        <v>483</v>
      </c>
      <c r="D453" s="254">
        <v>0.01</v>
      </c>
      <c r="E453" s="254">
        <v>0.02</v>
      </c>
      <c r="F453" s="254" t="s">
        <v>431</v>
      </c>
      <c r="G453" s="255" t="s">
        <v>431</v>
      </c>
      <c r="H453" s="255" t="s">
        <v>431</v>
      </c>
      <c r="I453" s="256" t="s">
        <v>431</v>
      </c>
      <c r="J453" s="248"/>
      <c r="K453" s="248"/>
      <c r="L453" s="248"/>
      <c r="M453" s="248"/>
    </row>
    <row r="454" spans="1:13">
      <c r="A454" s="8"/>
      <c r="B454" s="8"/>
      <c r="C454" s="253" t="s">
        <v>204</v>
      </c>
      <c r="D454" s="254">
        <v>0.1</v>
      </c>
      <c r="E454" s="254">
        <v>0.02</v>
      </c>
      <c r="F454" s="254">
        <v>2.21</v>
      </c>
      <c r="G454" s="255" t="s">
        <v>431</v>
      </c>
      <c r="H454" s="255" t="s">
        <v>431</v>
      </c>
      <c r="I454" s="256" t="s">
        <v>431</v>
      </c>
      <c r="J454" s="248"/>
      <c r="K454" s="248"/>
      <c r="L454" s="248"/>
      <c r="M454" s="248"/>
    </row>
    <row r="455" spans="1:13">
      <c r="A455" s="8"/>
      <c r="B455" s="8"/>
      <c r="C455" s="253" t="s">
        <v>484</v>
      </c>
      <c r="D455" s="259">
        <v>0</v>
      </c>
      <c r="E455" s="254">
        <v>0.02</v>
      </c>
      <c r="F455" s="254" t="s">
        <v>431</v>
      </c>
      <c r="G455" s="255" t="s">
        <v>431</v>
      </c>
      <c r="H455" s="255" t="s">
        <v>431</v>
      </c>
      <c r="I455" s="256" t="s">
        <v>431</v>
      </c>
      <c r="J455" s="248"/>
      <c r="K455" s="248"/>
      <c r="L455" s="248"/>
      <c r="M455" s="248"/>
    </row>
    <row r="456" spans="1:13">
      <c r="A456" s="8"/>
      <c r="B456" s="8"/>
      <c r="C456" s="253" t="s">
        <v>485</v>
      </c>
      <c r="D456" s="254">
        <v>0.03</v>
      </c>
      <c r="E456" s="254">
        <v>0.02</v>
      </c>
      <c r="F456" s="254">
        <v>0.7</v>
      </c>
      <c r="G456" s="255" t="s">
        <v>431</v>
      </c>
      <c r="H456" s="255" t="s">
        <v>431</v>
      </c>
      <c r="I456" s="256" t="s">
        <v>431</v>
      </c>
      <c r="J456" s="248"/>
      <c r="K456" s="248"/>
      <c r="L456" s="248"/>
      <c r="M456" s="248"/>
    </row>
    <row r="457" spans="1:13">
      <c r="A457" s="8"/>
      <c r="B457" s="8"/>
      <c r="C457" s="253" t="s">
        <v>486</v>
      </c>
      <c r="D457" s="254" t="s">
        <v>431</v>
      </c>
      <c r="E457" s="254">
        <v>0.02</v>
      </c>
      <c r="F457" s="254" t="s">
        <v>431</v>
      </c>
      <c r="G457" s="255" t="s">
        <v>431</v>
      </c>
      <c r="H457" s="255" t="s">
        <v>431</v>
      </c>
      <c r="I457" s="256" t="s">
        <v>431</v>
      </c>
      <c r="J457" s="248"/>
      <c r="K457" s="248"/>
      <c r="L457" s="248"/>
      <c r="M457" s="248"/>
    </row>
    <row r="458" spans="1:13">
      <c r="A458" s="8"/>
      <c r="B458" s="8"/>
      <c r="C458" s="253" t="s">
        <v>487</v>
      </c>
      <c r="D458" s="254">
        <v>0.05</v>
      </c>
      <c r="E458" s="254">
        <v>0.02</v>
      </c>
      <c r="F458" s="254" t="s">
        <v>431</v>
      </c>
      <c r="G458" s="255" t="s">
        <v>431</v>
      </c>
      <c r="H458" s="255" t="s">
        <v>431</v>
      </c>
      <c r="I458" s="256" t="s">
        <v>431</v>
      </c>
      <c r="J458" s="248"/>
      <c r="K458" s="248"/>
      <c r="L458" s="248"/>
      <c r="M458" s="248"/>
    </row>
    <row r="459" spans="1:13">
      <c r="A459" s="8"/>
      <c r="B459" s="8"/>
      <c r="C459" s="253" t="s">
        <v>488</v>
      </c>
      <c r="D459" s="254" t="s">
        <v>431</v>
      </c>
      <c r="E459" s="254">
        <v>0.02</v>
      </c>
      <c r="F459" s="254">
        <v>0.28999999999999998</v>
      </c>
      <c r="G459" s="255" t="s">
        <v>431</v>
      </c>
      <c r="H459" s="255" t="s">
        <v>431</v>
      </c>
      <c r="I459" s="256" t="s">
        <v>431</v>
      </c>
      <c r="J459" s="248"/>
      <c r="K459" s="248"/>
      <c r="L459" s="248"/>
      <c r="M459" s="248"/>
    </row>
    <row r="460" spans="1:13" ht="16" thickBot="1">
      <c r="A460" s="8"/>
      <c r="B460" s="8"/>
      <c r="C460" s="260" t="s">
        <v>489</v>
      </c>
      <c r="D460" s="261" t="s">
        <v>431</v>
      </c>
      <c r="E460" s="261">
        <v>0.18</v>
      </c>
      <c r="F460" s="261">
        <v>0.08</v>
      </c>
      <c r="G460" s="262" t="s">
        <v>431</v>
      </c>
      <c r="H460" s="262" t="s">
        <v>431</v>
      </c>
      <c r="I460" s="263" t="s">
        <v>431</v>
      </c>
      <c r="J460" s="248"/>
      <c r="K460" s="248"/>
      <c r="L460" s="248"/>
      <c r="M460" s="248"/>
    </row>
    <row r="461" spans="1:13">
      <c r="A461" s="6"/>
      <c r="B461" s="7"/>
      <c r="C461" s="891" t="s">
        <v>490</v>
      </c>
      <c r="D461" s="891"/>
      <c r="E461" s="891"/>
      <c r="F461" s="891"/>
      <c r="G461" s="891"/>
      <c r="H461" s="891"/>
      <c r="I461" s="891"/>
      <c r="J461" s="891"/>
      <c r="K461" s="891"/>
      <c r="L461" s="891"/>
      <c r="M461" s="6"/>
    </row>
    <row r="462" spans="1:13">
      <c r="A462" s="6"/>
      <c r="B462" s="7"/>
      <c r="C462" s="879" t="s">
        <v>491</v>
      </c>
      <c r="D462" s="879"/>
      <c r="E462" s="879"/>
      <c r="F462" s="879"/>
      <c r="G462" s="879"/>
      <c r="H462" s="879"/>
      <c r="I462" s="879"/>
      <c r="J462" s="879"/>
      <c r="K462" s="879"/>
      <c r="L462" s="879"/>
      <c r="M462" s="6"/>
    </row>
    <row r="463" spans="1:13">
      <c r="A463" s="6"/>
      <c r="B463" s="7"/>
      <c r="C463" s="6"/>
      <c r="D463" s="6"/>
      <c r="E463" s="6"/>
      <c r="F463" s="6"/>
      <c r="G463" s="6"/>
      <c r="H463" s="6"/>
      <c r="I463" s="6"/>
      <c r="J463" s="6"/>
      <c r="K463" s="6"/>
      <c r="L463" s="6"/>
      <c r="M463" s="6"/>
    </row>
    <row r="464" spans="1:13" ht="16">
      <c r="A464" s="6"/>
      <c r="B464" s="125" t="s">
        <v>492</v>
      </c>
      <c r="C464" s="892" t="s">
        <v>493</v>
      </c>
      <c r="D464" s="893"/>
      <c r="E464" s="893"/>
      <c r="F464" s="893"/>
      <c r="G464" s="893"/>
      <c r="H464" s="128"/>
      <c r="I464" s="128"/>
      <c r="J464" s="128"/>
      <c r="K464" s="128"/>
      <c r="L464" s="129"/>
      <c r="M464" s="6"/>
    </row>
    <row r="465" spans="1:13" ht="17" thickBot="1">
      <c r="A465" s="21"/>
      <c r="B465" s="265"/>
      <c r="C465" s="894" t="s">
        <v>404</v>
      </c>
      <c r="D465" s="894"/>
      <c r="E465" s="894"/>
      <c r="F465" s="894"/>
      <c r="G465" s="894"/>
      <c r="H465" s="894"/>
      <c r="I465" s="894"/>
      <c r="J465" s="894"/>
      <c r="K465" s="894"/>
      <c r="L465" s="21"/>
      <c r="M465" s="21"/>
    </row>
    <row r="466" spans="1:13" ht="31" thickBot="1">
      <c r="A466" s="6"/>
      <c r="B466" s="7"/>
      <c r="C466" s="179" t="s">
        <v>82</v>
      </c>
      <c r="D466" s="132" t="s">
        <v>405</v>
      </c>
      <c r="E466" s="132" t="s">
        <v>406</v>
      </c>
      <c r="F466" s="132" t="s">
        <v>407</v>
      </c>
      <c r="G466" s="133" t="s">
        <v>408</v>
      </c>
      <c r="H466" s="13"/>
      <c r="I466" s="44"/>
      <c r="J466" s="6"/>
      <c r="K466" s="6"/>
      <c r="L466" s="6"/>
      <c r="M466" s="6"/>
    </row>
    <row r="467" spans="1:13" ht="16">
      <c r="A467" s="6"/>
      <c r="B467" s="7"/>
      <c r="C467" s="266" t="s">
        <v>411</v>
      </c>
      <c r="D467" s="205">
        <v>0.33200000000000002</v>
      </c>
      <c r="E467" s="205">
        <v>7.0000000000000001E-3</v>
      </c>
      <c r="F467" s="205">
        <v>7.0000000000000001E-3</v>
      </c>
      <c r="G467" s="267" t="s">
        <v>410</v>
      </c>
      <c r="H467" s="332"/>
      <c r="I467" s="332"/>
      <c r="J467" s="332"/>
      <c r="K467" s="6"/>
      <c r="L467" s="6"/>
      <c r="M467" s="6"/>
    </row>
    <row r="468" spans="1:13" ht="16">
      <c r="A468" s="6"/>
      <c r="B468" s="7"/>
      <c r="C468" s="45" t="s">
        <v>412</v>
      </c>
      <c r="D468" s="210">
        <v>0.45400000000000001</v>
      </c>
      <c r="E468" s="210">
        <v>1.2E-2</v>
      </c>
      <c r="F468" s="210">
        <v>8.9999999999999993E-3</v>
      </c>
      <c r="G468" s="268" t="s">
        <v>410</v>
      </c>
      <c r="H468" s="332"/>
      <c r="I468" s="332"/>
      <c r="J468" s="332"/>
      <c r="K468" s="6"/>
      <c r="L468" s="6"/>
      <c r="M468" s="6"/>
    </row>
    <row r="469" spans="1:13" ht="16" thickBot="1">
      <c r="A469" s="6"/>
      <c r="B469" s="7"/>
      <c r="C469" s="91" t="s">
        <v>88</v>
      </c>
      <c r="D469" s="215">
        <v>0.183</v>
      </c>
      <c r="E469" s="269">
        <v>7.0000000000000007E-2</v>
      </c>
      <c r="F469" s="269">
        <v>7.0000000000000001E-3</v>
      </c>
      <c r="G469" s="270" t="s">
        <v>410</v>
      </c>
      <c r="H469" s="332"/>
      <c r="I469" s="332"/>
      <c r="J469" s="332"/>
      <c r="K469" s="6"/>
      <c r="L469" s="6"/>
      <c r="M469" s="6"/>
    </row>
    <row r="470" spans="1:13" ht="16">
      <c r="A470" s="6"/>
      <c r="B470" s="7"/>
      <c r="C470" s="355" t="s">
        <v>494</v>
      </c>
      <c r="D470" s="380">
        <v>5.8000000000000003E-2</v>
      </c>
      <c r="E470" s="381">
        <v>5.4999999999999997E-3</v>
      </c>
      <c r="F470" s="381">
        <v>6.9999999999999999E-4</v>
      </c>
      <c r="G470" s="274" t="s">
        <v>495</v>
      </c>
      <c r="H470" s="332"/>
      <c r="I470" s="332"/>
      <c r="J470" s="332"/>
      <c r="K470" s="275"/>
      <c r="L470" s="6"/>
      <c r="M470" s="6"/>
    </row>
    <row r="471" spans="1:13" ht="16">
      <c r="A471" s="6"/>
      <c r="B471" s="7"/>
      <c r="C471" s="358" t="s">
        <v>496</v>
      </c>
      <c r="D471" s="72">
        <v>0.15</v>
      </c>
      <c r="E471" s="151">
        <v>1.17E-2</v>
      </c>
      <c r="F471" s="151">
        <v>3.8E-3</v>
      </c>
      <c r="G471" s="274" t="s">
        <v>495</v>
      </c>
      <c r="H471" s="332"/>
      <c r="I471" s="332"/>
      <c r="J471" s="332"/>
      <c r="K471" s="275"/>
      <c r="L471" s="6"/>
      <c r="M471" s="6"/>
    </row>
    <row r="472" spans="1:13" ht="16">
      <c r="A472" s="6"/>
      <c r="B472" s="7"/>
      <c r="C472" s="358" t="s">
        <v>497</v>
      </c>
      <c r="D472" s="72">
        <v>0.113</v>
      </c>
      <c r="E472" s="151">
        <v>9.1999999999999998E-3</v>
      </c>
      <c r="F472" s="151">
        <v>2.5999999999999999E-3</v>
      </c>
      <c r="G472" s="274" t="s">
        <v>495</v>
      </c>
      <c r="H472" s="332"/>
      <c r="I472" s="332"/>
      <c r="J472" s="332"/>
      <c r="K472" s="275"/>
      <c r="L472" s="6"/>
      <c r="M472" s="6"/>
    </row>
    <row r="473" spans="1:13" ht="16">
      <c r="A473" s="6"/>
      <c r="B473" s="7"/>
      <c r="C473" s="360" t="s">
        <v>498</v>
      </c>
      <c r="D473" s="278">
        <v>0.13900000000000001</v>
      </c>
      <c r="E473" s="146">
        <v>1.12E-2</v>
      </c>
      <c r="F473" s="146">
        <v>2.8E-3</v>
      </c>
      <c r="G473" s="268" t="s">
        <v>495</v>
      </c>
      <c r="H473" s="332"/>
      <c r="I473" s="332"/>
      <c r="J473" s="332"/>
      <c r="K473" s="275"/>
      <c r="L473" s="6"/>
      <c r="M473" s="6"/>
    </row>
    <row r="474" spans="1:13" ht="16">
      <c r="A474" s="6"/>
      <c r="B474" s="7"/>
      <c r="C474" s="277" t="s">
        <v>499</v>
      </c>
      <c r="D474" s="278">
        <v>9.9000000000000005E-2</v>
      </c>
      <c r="E474" s="146">
        <v>8.3999999999999995E-3</v>
      </c>
      <c r="F474" s="146">
        <v>1.1999999999999999E-3</v>
      </c>
      <c r="G474" s="268" t="s">
        <v>495</v>
      </c>
      <c r="H474" s="332"/>
      <c r="I474" s="332"/>
      <c r="J474" s="332"/>
      <c r="K474" s="275"/>
      <c r="L474" s="6"/>
      <c r="M474" s="6"/>
    </row>
    <row r="475" spans="1:13">
      <c r="A475" s="6"/>
      <c r="B475" s="7"/>
      <c r="C475" s="277" t="s">
        <v>157</v>
      </c>
      <c r="D475" s="210">
        <v>5.6000000000000001E-2</v>
      </c>
      <c r="E475" s="279">
        <v>2.1000000000000001E-2</v>
      </c>
      <c r="F475" s="144">
        <v>8.9999999999999998E-4</v>
      </c>
      <c r="G475" s="268" t="s">
        <v>495</v>
      </c>
      <c r="H475" s="332"/>
      <c r="I475" s="332"/>
      <c r="J475" s="332"/>
      <c r="K475" s="6"/>
      <c r="L475" s="6"/>
      <c r="M475" s="6"/>
    </row>
    <row r="476" spans="1:13">
      <c r="A476" s="6"/>
      <c r="B476" s="38"/>
      <c r="C476" s="45" t="s">
        <v>500</v>
      </c>
      <c r="D476" s="280">
        <v>0.20699999999999999</v>
      </c>
      <c r="E476" s="144">
        <v>6.4000000000000003E-3</v>
      </c>
      <c r="F476" s="144">
        <v>6.6E-3</v>
      </c>
      <c r="G476" s="268" t="s">
        <v>495</v>
      </c>
      <c r="H476" s="332"/>
      <c r="I476" s="332"/>
      <c r="J476" s="332"/>
      <c r="K476" s="6"/>
      <c r="L476" s="6"/>
      <c r="M476" s="6"/>
    </row>
    <row r="477" spans="1:13" ht="43">
      <c r="A477" s="6"/>
      <c r="B477" s="38"/>
      <c r="C477" s="281" t="s">
        <v>501</v>
      </c>
      <c r="D477" s="210">
        <v>0.129</v>
      </c>
      <c r="E477" s="151">
        <v>5.9999999999999995E-4</v>
      </c>
      <c r="F477" s="144">
        <v>4.1000000000000003E-3</v>
      </c>
      <c r="G477" s="268" t="s">
        <v>495</v>
      </c>
      <c r="H477" s="332"/>
      <c r="I477" s="332"/>
      <c r="J477" s="332"/>
      <c r="K477" s="6"/>
      <c r="L477" s="6"/>
      <c r="M477" s="6"/>
    </row>
    <row r="478" spans="1:13" ht="16" thickBot="1">
      <c r="A478" s="6"/>
      <c r="B478" s="38"/>
      <c r="C478" s="91" t="s">
        <v>502</v>
      </c>
      <c r="D478" s="215">
        <v>0.16300000000000001</v>
      </c>
      <c r="E478" s="382">
        <v>5.9999999999999995E-4</v>
      </c>
      <c r="F478" s="149">
        <v>5.1999999999999998E-3</v>
      </c>
      <c r="G478" s="270" t="s">
        <v>495</v>
      </c>
      <c r="H478" s="332"/>
      <c r="I478" s="332"/>
      <c r="J478" s="332"/>
      <c r="K478" s="6"/>
      <c r="L478" s="6"/>
      <c r="M478" s="6"/>
    </row>
    <row r="479" spans="1:13">
      <c r="A479" s="6"/>
      <c r="B479" s="38"/>
      <c r="C479" s="859" t="s">
        <v>718</v>
      </c>
      <c r="D479" s="859"/>
      <c r="E479" s="859"/>
      <c r="F479" s="859"/>
      <c r="G479" s="859"/>
      <c r="H479" s="859"/>
      <c r="I479" s="859"/>
      <c r="J479" s="859"/>
      <c r="K479" s="859"/>
      <c r="L479" s="859"/>
      <c r="M479" s="6"/>
    </row>
    <row r="480" spans="1:13">
      <c r="A480" s="6"/>
      <c r="B480" s="7"/>
      <c r="C480" s="859" t="s">
        <v>504</v>
      </c>
      <c r="D480" s="859"/>
      <c r="E480" s="859"/>
      <c r="F480" s="859"/>
      <c r="G480" s="859"/>
      <c r="H480" s="859"/>
      <c r="I480" s="859"/>
      <c r="J480" s="859"/>
      <c r="K480" s="859"/>
      <c r="L480" s="859"/>
      <c r="M480" s="6"/>
    </row>
    <row r="481" spans="1:13">
      <c r="A481" s="6"/>
      <c r="B481" s="7"/>
      <c r="C481" s="20"/>
      <c r="D481" s="20"/>
      <c r="E481" s="20"/>
      <c r="F481" s="20"/>
      <c r="G481" s="20"/>
      <c r="H481" s="20"/>
      <c r="I481" s="20"/>
      <c r="J481" s="20"/>
      <c r="K481" s="20"/>
      <c r="L481" s="20"/>
      <c r="M481" s="6"/>
    </row>
    <row r="482" spans="1:13" ht="16">
      <c r="A482" s="6"/>
      <c r="B482" s="880" t="s">
        <v>505</v>
      </c>
      <c r="C482" s="881"/>
      <c r="D482" s="881"/>
      <c r="E482" s="881"/>
      <c r="F482" s="881"/>
      <c r="G482" s="881"/>
      <c r="H482" s="881"/>
      <c r="I482" s="881"/>
      <c r="J482" s="881"/>
      <c r="K482" s="881"/>
      <c r="L482" s="882"/>
      <c r="M482" s="6"/>
    </row>
    <row r="483" spans="1:13">
      <c r="A483" s="6"/>
      <c r="B483" s="7"/>
      <c r="C483" s="6"/>
      <c r="D483" s="6"/>
      <c r="E483" s="6"/>
      <c r="F483" s="6"/>
      <c r="G483" s="6"/>
      <c r="H483" s="6"/>
      <c r="I483" s="6"/>
      <c r="J483" s="6"/>
      <c r="K483" s="6"/>
      <c r="L483" s="6"/>
      <c r="M483" s="6"/>
    </row>
    <row r="484" spans="1:13" ht="16">
      <c r="A484" s="6"/>
      <c r="B484" s="125" t="s">
        <v>506</v>
      </c>
      <c r="C484" s="242" t="s">
        <v>507</v>
      </c>
      <c r="D484" s="128"/>
      <c r="E484" s="128"/>
      <c r="F484" s="128"/>
      <c r="G484" s="128"/>
      <c r="H484" s="128"/>
      <c r="I484" s="128"/>
      <c r="J484" s="128"/>
      <c r="K484" s="128"/>
      <c r="L484" s="129"/>
      <c r="M484" s="6"/>
    </row>
    <row r="485" spans="1:13" ht="16" thickBot="1">
      <c r="A485" s="6"/>
      <c r="B485" s="6"/>
      <c r="C485" s="6"/>
      <c r="D485" s="6"/>
      <c r="E485" s="6"/>
      <c r="F485" s="6"/>
      <c r="G485" s="6"/>
      <c r="H485" s="6"/>
      <c r="I485" s="6"/>
      <c r="J485" s="6"/>
      <c r="K485" s="6"/>
      <c r="L485" s="6"/>
      <c r="M485" s="6"/>
    </row>
    <row r="486" spans="1:13" ht="16" thickBot="1">
      <c r="A486" s="6"/>
      <c r="B486" s="6"/>
      <c r="C486" s="283" t="s">
        <v>171</v>
      </c>
      <c r="D486" s="284" t="s">
        <v>172</v>
      </c>
      <c r="E486" s="285"/>
      <c r="F486" s="6"/>
      <c r="G486" s="6"/>
      <c r="H486" s="6"/>
      <c r="I486" s="6"/>
      <c r="J486" s="6"/>
      <c r="K486" s="6"/>
      <c r="L486" s="6"/>
      <c r="M486" s="6"/>
    </row>
    <row r="487" spans="1:13">
      <c r="A487" s="6"/>
      <c r="B487" s="6"/>
      <c r="C487" s="286" t="s">
        <v>508</v>
      </c>
      <c r="D487" s="287">
        <v>1</v>
      </c>
      <c r="E487" s="6"/>
      <c r="F487" s="6"/>
      <c r="G487" s="6"/>
      <c r="H487" s="6"/>
      <c r="I487" s="6"/>
      <c r="J487" s="6"/>
      <c r="K487" s="6"/>
      <c r="L487" s="6"/>
      <c r="M487" s="6"/>
    </row>
    <row r="488" spans="1:13">
      <c r="A488" s="6"/>
      <c r="B488" s="6"/>
      <c r="C488" s="288" t="s">
        <v>173</v>
      </c>
      <c r="D488" s="289">
        <v>25</v>
      </c>
      <c r="E488" s="6"/>
      <c r="F488" s="6"/>
      <c r="G488" s="6"/>
      <c r="H488" s="6"/>
      <c r="I488" s="6"/>
      <c r="J488" s="6"/>
      <c r="K488" s="6"/>
      <c r="L488" s="6"/>
      <c r="M488" s="6"/>
    </row>
    <row r="489" spans="1:13">
      <c r="A489" s="6"/>
      <c r="B489" s="6"/>
      <c r="C489" s="288" t="s">
        <v>174</v>
      </c>
      <c r="D489" s="289">
        <v>298</v>
      </c>
      <c r="E489" s="8"/>
      <c r="F489" s="6"/>
      <c r="G489" s="6"/>
      <c r="H489" s="6"/>
      <c r="I489" s="6"/>
      <c r="J489" s="6"/>
      <c r="K489" s="6"/>
      <c r="L489" s="6"/>
      <c r="M489" s="6"/>
    </row>
    <row r="490" spans="1:13">
      <c r="A490" s="6"/>
      <c r="B490" s="6"/>
      <c r="C490" s="288" t="s">
        <v>509</v>
      </c>
      <c r="D490" s="289">
        <v>14800</v>
      </c>
      <c r="E490" s="6"/>
      <c r="F490" s="6"/>
      <c r="G490" s="6"/>
      <c r="H490" s="6"/>
      <c r="I490" s="6"/>
      <c r="J490" s="6"/>
      <c r="K490" s="6"/>
      <c r="L490" s="6"/>
      <c r="M490" s="6"/>
    </row>
    <row r="491" spans="1:13">
      <c r="A491" s="6"/>
      <c r="B491" s="6"/>
      <c r="C491" s="288" t="s">
        <v>510</v>
      </c>
      <c r="D491" s="289">
        <v>675</v>
      </c>
      <c r="E491" s="6"/>
      <c r="F491" s="6"/>
      <c r="G491" s="6"/>
      <c r="H491" s="6"/>
      <c r="I491" s="6"/>
      <c r="J491" s="6"/>
      <c r="K491" s="6"/>
      <c r="L491" s="6"/>
      <c r="M491" s="6"/>
    </row>
    <row r="492" spans="1:13">
      <c r="A492" s="6"/>
      <c r="B492" s="6"/>
      <c r="C492" s="288" t="s">
        <v>511</v>
      </c>
      <c r="D492" s="289">
        <v>92</v>
      </c>
      <c r="E492" s="6"/>
      <c r="F492" s="6"/>
      <c r="G492" s="6"/>
      <c r="H492" s="6"/>
      <c r="I492" s="6"/>
      <c r="J492" s="6"/>
      <c r="K492" s="6"/>
      <c r="L492" s="6"/>
      <c r="M492" s="6"/>
    </row>
    <row r="493" spans="1:13">
      <c r="A493" s="6"/>
      <c r="B493" s="6"/>
      <c r="C493" s="288" t="s">
        <v>512</v>
      </c>
      <c r="D493" s="289">
        <v>3500</v>
      </c>
      <c r="E493" s="6"/>
      <c r="F493" s="6"/>
      <c r="G493" s="886"/>
      <c r="H493" s="886"/>
      <c r="I493" s="886"/>
      <c r="J493" s="886"/>
      <c r="K493" s="886"/>
      <c r="L493" s="886"/>
      <c r="M493" s="886"/>
    </row>
    <row r="494" spans="1:13">
      <c r="A494" s="6"/>
      <c r="B494" s="6"/>
      <c r="C494" s="288" t="s">
        <v>513</v>
      </c>
      <c r="D494" s="289">
        <v>1100</v>
      </c>
      <c r="E494" s="6"/>
      <c r="F494" s="6"/>
      <c r="G494" s="886"/>
      <c r="H494" s="886"/>
      <c r="I494" s="886"/>
      <c r="J494" s="886"/>
      <c r="K494" s="886"/>
      <c r="L494" s="886"/>
      <c r="M494" s="886"/>
    </row>
    <row r="495" spans="1:13">
      <c r="A495" s="6"/>
      <c r="B495" s="6"/>
      <c r="C495" s="288" t="s">
        <v>514</v>
      </c>
      <c r="D495" s="289">
        <v>1430</v>
      </c>
      <c r="E495" s="6"/>
      <c r="F495" s="6"/>
      <c r="G495" s="6"/>
      <c r="H495" s="6"/>
      <c r="I495" s="6"/>
      <c r="J495" s="6"/>
      <c r="K495" s="6"/>
      <c r="L495" s="6"/>
      <c r="M495" s="6"/>
    </row>
    <row r="496" spans="1:13">
      <c r="A496" s="6"/>
      <c r="B496" s="6"/>
      <c r="C496" s="288" t="s">
        <v>515</v>
      </c>
      <c r="D496" s="289">
        <v>353</v>
      </c>
      <c r="E496" s="6"/>
      <c r="F496" s="6"/>
      <c r="G496" s="6"/>
      <c r="H496" s="6"/>
      <c r="I496" s="6"/>
      <c r="J496" s="6"/>
      <c r="K496" s="6"/>
      <c r="L496" s="6"/>
      <c r="M496" s="6"/>
    </row>
    <row r="497" spans="1:13">
      <c r="A497" s="6"/>
      <c r="B497" s="6"/>
      <c r="C497" s="39" t="s">
        <v>516</v>
      </c>
      <c r="D497" s="289">
        <v>4470</v>
      </c>
      <c r="E497" s="6"/>
      <c r="F497" s="6"/>
      <c r="G497" s="6"/>
      <c r="H497" s="6"/>
      <c r="I497" s="6"/>
      <c r="J497" s="6"/>
      <c r="K497" s="6"/>
      <c r="L497" s="6"/>
      <c r="M497" s="6"/>
    </row>
    <row r="498" spans="1:13">
      <c r="A498" s="6"/>
      <c r="B498" s="6"/>
      <c r="C498" s="288" t="s">
        <v>517</v>
      </c>
      <c r="D498" s="289">
        <v>53</v>
      </c>
      <c r="E498" s="6"/>
      <c r="F498" s="6"/>
      <c r="G498" s="6"/>
      <c r="H498" s="6"/>
      <c r="I498" s="6"/>
      <c r="J498" s="6"/>
      <c r="K498" s="6"/>
      <c r="L498" s="6"/>
      <c r="M498" s="6"/>
    </row>
    <row r="499" spans="1:13">
      <c r="A499" s="6"/>
      <c r="B499" s="6"/>
      <c r="C499" s="288" t="s">
        <v>518</v>
      </c>
      <c r="D499" s="289">
        <v>124</v>
      </c>
      <c r="E499" s="6"/>
      <c r="F499" s="6"/>
      <c r="G499" s="6"/>
      <c r="H499" s="6"/>
      <c r="I499" s="6"/>
      <c r="J499" s="6"/>
      <c r="K499" s="6"/>
      <c r="L499" s="6"/>
      <c r="M499" s="6"/>
    </row>
    <row r="500" spans="1:13">
      <c r="A500" s="6"/>
      <c r="B500" s="6"/>
      <c r="C500" s="288" t="s">
        <v>519</v>
      </c>
      <c r="D500" s="289">
        <v>12</v>
      </c>
      <c r="E500" s="6"/>
      <c r="F500" s="6"/>
      <c r="G500" s="6"/>
      <c r="H500" s="6"/>
      <c r="I500" s="6"/>
      <c r="J500" s="6"/>
      <c r="K500" s="6"/>
      <c r="L500" s="6"/>
      <c r="M500" s="6"/>
    </row>
    <row r="501" spans="1:13">
      <c r="A501" s="6"/>
      <c r="B501" s="6"/>
      <c r="C501" s="288" t="s">
        <v>520</v>
      </c>
      <c r="D501" s="289">
        <v>3220</v>
      </c>
      <c r="E501" s="6"/>
      <c r="F501" s="6"/>
      <c r="G501" s="886"/>
      <c r="H501" s="886"/>
      <c r="I501" s="886"/>
      <c r="J501" s="886"/>
      <c r="K501" s="886"/>
      <c r="L501" s="886"/>
      <c r="M501" s="886"/>
    </row>
    <row r="502" spans="1:13">
      <c r="A502" s="6"/>
      <c r="B502" s="6"/>
      <c r="C502" s="288" t="s">
        <v>521</v>
      </c>
      <c r="D502" s="289">
        <v>1340</v>
      </c>
      <c r="E502" s="6"/>
      <c r="F502" s="6"/>
      <c r="G502" s="886"/>
      <c r="H502" s="886"/>
      <c r="I502" s="886"/>
      <c r="J502" s="886"/>
      <c r="K502" s="886"/>
      <c r="L502" s="886"/>
      <c r="M502" s="886"/>
    </row>
    <row r="503" spans="1:13">
      <c r="A503" s="6"/>
      <c r="B503" s="6"/>
      <c r="C503" s="288" t="s">
        <v>522</v>
      </c>
      <c r="D503" s="289">
        <v>1370</v>
      </c>
      <c r="E503" s="6"/>
      <c r="F503" s="6"/>
      <c r="G503" s="6"/>
      <c r="H503" s="6"/>
      <c r="I503" s="6"/>
      <c r="J503" s="6"/>
      <c r="K503" s="6"/>
      <c r="L503" s="6"/>
      <c r="M503" s="6"/>
    </row>
    <row r="504" spans="1:13">
      <c r="A504" s="6"/>
      <c r="B504" s="6"/>
      <c r="C504" s="288" t="s">
        <v>523</v>
      </c>
      <c r="D504" s="289">
        <v>9810</v>
      </c>
      <c r="E504" s="6"/>
      <c r="F504" s="6"/>
      <c r="G504" s="6"/>
      <c r="H504" s="6"/>
      <c r="I504" s="6"/>
      <c r="J504" s="6"/>
      <c r="K504" s="6"/>
      <c r="L504" s="6"/>
      <c r="M504" s="6"/>
    </row>
    <row r="505" spans="1:13">
      <c r="A505" s="6"/>
      <c r="B505" s="6"/>
      <c r="C505" s="39" t="s">
        <v>524</v>
      </c>
      <c r="D505" s="289">
        <v>693</v>
      </c>
      <c r="E505" s="6"/>
      <c r="F505" s="6"/>
      <c r="G505" s="6"/>
      <c r="H505" s="6"/>
      <c r="I505" s="6"/>
      <c r="J505" s="6"/>
      <c r="K505" s="6"/>
      <c r="L505" s="6"/>
      <c r="M505" s="6"/>
    </row>
    <row r="506" spans="1:13">
      <c r="A506" s="6"/>
      <c r="B506" s="6"/>
      <c r="C506" s="288" t="s">
        <v>525</v>
      </c>
      <c r="D506" s="289">
        <v>1030</v>
      </c>
      <c r="E506" s="6"/>
      <c r="F506" s="6"/>
      <c r="G506" s="6"/>
      <c r="H506" s="6"/>
      <c r="I506" s="6"/>
      <c r="J506" s="6"/>
      <c r="K506" s="6"/>
      <c r="L506" s="6"/>
      <c r="M506" s="6"/>
    </row>
    <row r="507" spans="1:13">
      <c r="A507" s="6"/>
      <c r="B507" s="6"/>
      <c r="C507" s="288" t="s">
        <v>526</v>
      </c>
      <c r="D507" s="289">
        <v>794</v>
      </c>
      <c r="E507" s="6"/>
      <c r="F507" s="6"/>
      <c r="G507" s="6"/>
      <c r="H507" s="6"/>
      <c r="I507" s="6"/>
      <c r="J507" s="6"/>
      <c r="K507" s="6"/>
      <c r="L507" s="6"/>
      <c r="M507" s="6"/>
    </row>
    <row r="508" spans="1:13">
      <c r="A508" s="6"/>
      <c r="B508" s="6"/>
      <c r="C508" s="39" t="s">
        <v>527</v>
      </c>
      <c r="D508" s="289">
        <v>1640</v>
      </c>
      <c r="E508" s="6"/>
      <c r="F508" s="6"/>
      <c r="G508" s="6"/>
      <c r="H508" s="6"/>
      <c r="I508" s="6"/>
      <c r="J508" s="6"/>
      <c r="K508" s="6"/>
      <c r="L508" s="6"/>
      <c r="M508" s="6"/>
    </row>
    <row r="509" spans="1:13">
      <c r="A509" s="6"/>
      <c r="B509" s="6"/>
      <c r="C509" s="288" t="s">
        <v>528</v>
      </c>
      <c r="D509" s="289">
        <v>22800</v>
      </c>
      <c r="E509" s="6"/>
      <c r="F509" s="6"/>
      <c r="G509" s="6"/>
      <c r="H509" s="6"/>
      <c r="I509" s="6"/>
      <c r="J509" s="6"/>
      <c r="K509" s="6"/>
      <c r="L509" s="6"/>
      <c r="M509" s="6"/>
    </row>
    <row r="510" spans="1:13">
      <c r="A510" s="6"/>
      <c r="B510" s="6"/>
      <c r="C510" s="288" t="s">
        <v>529</v>
      </c>
      <c r="D510" s="289">
        <v>17200</v>
      </c>
      <c r="E510" s="6"/>
      <c r="F510" s="6"/>
      <c r="G510" s="6"/>
      <c r="H510" s="6"/>
      <c r="I510" s="6"/>
      <c r="J510" s="6"/>
      <c r="K510" s="6"/>
      <c r="L510" s="6"/>
      <c r="M510" s="6"/>
    </row>
    <row r="511" spans="1:13">
      <c r="A511" s="6"/>
      <c r="B511" s="6"/>
      <c r="C511" s="39" t="s">
        <v>530</v>
      </c>
      <c r="D511" s="289">
        <v>7390</v>
      </c>
      <c r="E511" s="6"/>
      <c r="F511" s="6"/>
      <c r="G511" s="6"/>
      <c r="H511" s="6"/>
      <c r="I511" s="6"/>
      <c r="J511" s="6"/>
      <c r="K511" s="6"/>
      <c r="L511" s="6"/>
      <c r="M511" s="6"/>
    </row>
    <row r="512" spans="1:13">
      <c r="A512" s="6"/>
      <c r="B512" s="6"/>
      <c r="C512" s="39" t="s">
        <v>531</v>
      </c>
      <c r="D512" s="289">
        <v>12200</v>
      </c>
      <c r="E512" s="6"/>
      <c r="F512" s="6"/>
      <c r="G512" s="6"/>
      <c r="H512" s="6"/>
      <c r="I512" s="6"/>
      <c r="J512" s="6"/>
      <c r="K512" s="6"/>
      <c r="L512" s="6"/>
      <c r="M512" s="6"/>
    </row>
    <row r="513" spans="1:13">
      <c r="A513" s="6"/>
      <c r="B513" s="6"/>
      <c r="C513" s="39" t="s">
        <v>532</v>
      </c>
      <c r="D513" s="289">
        <v>8830</v>
      </c>
      <c r="E513" s="6"/>
      <c r="F513" s="6"/>
      <c r="G513" s="6"/>
      <c r="H513" s="6"/>
      <c r="I513" s="6"/>
      <c r="J513" s="6"/>
      <c r="K513" s="6"/>
      <c r="L513" s="6"/>
      <c r="M513" s="6"/>
    </row>
    <row r="514" spans="1:13">
      <c r="A514" s="6"/>
      <c r="B514" s="6"/>
      <c r="C514" s="39" t="s">
        <v>533</v>
      </c>
      <c r="D514" s="290">
        <v>10300</v>
      </c>
      <c r="E514" s="6"/>
      <c r="F514" s="6"/>
      <c r="G514" s="6"/>
      <c r="H514" s="6"/>
      <c r="I514" s="6"/>
      <c r="J514" s="6"/>
      <c r="K514" s="6"/>
      <c r="L514" s="6"/>
      <c r="M514" s="6"/>
    </row>
    <row r="515" spans="1:13">
      <c r="A515" s="6"/>
      <c r="B515" s="6"/>
      <c r="C515" s="39" t="s">
        <v>534</v>
      </c>
      <c r="D515" s="289">
        <v>8860</v>
      </c>
      <c r="E515" s="6"/>
      <c r="F515" s="6"/>
      <c r="G515" s="6"/>
      <c r="H515" s="6"/>
      <c r="I515" s="6"/>
      <c r="J515" s="6"/>
      <c r="K515" s="6"/>
      <c r="L515" s="6"/>
      <c r="M515" s="6"/>
    </row>
    <row r="516" spans="1:13">
      <c r="A516" s="6"/>
      <c r="B516" s="6"/>
      <c r="C516" s="39" t="s">
        <v>535</v>
      </c>
      <c r="D516" s="289">
        <v>9160</v>
      </c>
      <c r="E516" s="6"/>
      <c r="F516" s="6"/>
      <c r="G516" s="6"/>
      <c r="H516" s="6"/>
      <c r="I516" s="6"/>
      <c r="J516" s="6"/>
      <c r="K516" s="6"/>
      <c r="L516" s="6"/>
      <c r="M516" s="6"/>
    </row>
    <row r="517" spans="1:13">
      <c r="A517" s="6"/>
      <c r="B517" s="6"/>
      <c r="C517" s="39" t="s">
        <v>536</v>
      </c>
      <c r="D517" s="289">
        <v>9300</v>
      </c>
      <c r="E517" s="6"/>
      <c r="F517" s="6"/>
      <c r="G517" s="6"/>
      <c r="H517" s="6"/>
      <c r="I517" s="6"/>
      <c r="J517" s="6"/>
      <c r="K517" s="6"/>
      <c r="L517" s="6"/>
      <c r="M517" s="6"/>
    </row>
    <row r="518" spans="1:13" ht="16" thickBot="1">
      <c r="A518" s="6"/>
      <c r="B518" s="6"/>
      <c r="C518" s="236" t="s">
        <v>537</v>
      </c>
      <c r="D518" s="291" t="s">
        <v>538</v>
      </c>
      <c r="E518" s="6"/>
      <c r="F518" s="6"/>
      <c r="G518" s="6"/>
      <c r="H518" s="6"/>
      <c r="I518" s="6"/>
      <c r="J518" s="6"/>
      <c r="K518" s="6"/>
      <c r="L518" s="6"/>
      <c r="M518" s="6"/>
    </row>
    <row r="519" spans="1:13">
      <c r="A519" s="6"/>
      <c r="B519" s="6"/>
      <c r="C519" s="859" t="s">
        <v>539</v>
      </c>
      <c r="D519" s="859"/>
      <c r="E519" s="859"/>
      <c r="F519" s="859"/>
      <c r="G519" s="859"/>
      <c r="H519" s="859"/>
      <c r="I519" s="859"/>
      <c r="J519" s="859"/>
      <c r="K519" s="859"/>
      <c r="L519" s="898"/>
      <c r="M519" s="6"/>
    </row>
    <row r="520" spans="1:13">
      <c r="A520" s="6"/>
      <c r="B520" s="6"/>
      <c r="C520" s="6"/>
      <c r="D520" s="6"/>
      <c r="E520" s="6"/>
      <c r="F520" s="6"/>
      <c r="G520" s="6"/>
      <c r="H520" s="6"/>
      <c r="I520" s="6"/>
      <c r="J520" s="6"/>
      <c r="K520" s="6"/>
      <c r="L520" s="6"/>
      <c r="M520" s="6"/>
    </row>
    <row r="521" spans="1:13" ht="16">
      <c r="A521" s="8"/>
      <c r="B521" s="125" t="s">
        <v>540</v>
      </c>
      <c r="C521" s="242" t="s">
        <v>541</v>
      </c>
      <c r="D521" s="128"/>
      <c r="E521" s="128"/>
      <c r="F521" s="128"/>
      <c r="G521" s="128"/>
      <c r="H521" s="128"/>
      <c r="I521" s="128"/>
      <c r="J521" s="128"/>
      <c r="K521" s="128"/>
      <c r="L521" s="129"/>
      <c r="M521" s="6"/>
    </row>
    <row r="522" spans="1:13" ht="17" thickBot="1">
      <c r="A522" s="6"/>
      <c r="B522" s="230"/>
      <c r="C522" s="292"/>
      <c r="D522" s="6"/>
      <c r="E522" s="6"/>
      <c r="F522" s="6"/>
      <c r="G522" s="6"/>
      <c r="H522" s="6"/>
      <c r="I522" s="6"/>
      <c r="J522" s="6"/>
      <c r="K522" s="6"/>
      <c r="L522" s="6"/>
      <c r="M522" s="6"/>
    </row>
    <row r="523" spans="1:13" ht="16" thickBot="1">
      <c r="A523" s="6"/>
      <c r="B523" s="6"/>
      <c r="C523" s="293" t="s">
        <v>542</v>
      </c>
      <c r="D523" s="294" t="s">
        <v>543</v>
      </c>
      <c r="E523" s="899" t="s">
        <v>544</v>
      </c>
      <c r="F523" s="900"/>
      <c r="G523" s="900"/>
      <c r="H523" s="901"/>
      <c r="I523" s="6"/>
      <c r="J523" s="6"/>
      <c r="K523" s="6"/>
      <c r="L523" s="6"/>
      <c r="M523" s="6"/>
    </row>
    <row r="524" spans="1:13">
      <c r="A524" s="6"/>
      <c r="B524" s="6"/>
      <c r="C524" s="231" t="s">
        <v>545</v>
      </c>
      <c r="D524" s="298">
        <v>16</v>
      </c>
      <c r="E524" s="902" t="s">
        <v>546</v>
      </c>
      <c r="F524" s="903"/>
      <c r="G524" s="903"/>
      <c r="H524" s="904"/>
      <c r="I524" s="302"/>
      <c r="J524" s="6"/>
      <c r="K524" s="6"/>
      <c r="L524" s="6"/>
      <c r="M524" s="6"/>
    </row>
    <row r="525" spans="1:13">
      <c r="A525" s="6"/>
      <c r="B525" s="6"/>
      <c r="C525" s="39" t="s">
        <v>547</v>
      </c>
      <c r="D525" s="303">
        <v>14</v>
      </c>
      <c r="E525" s="895" t="s">
        <v>548</v>
      </c>
      <c r="F525" s="896"/>
      <c r="G525" s="896"/>
      <c r="H525" s="897"/>
      <c r="I525" s="302"/>
      <c r="J525" s="6"/>
      <c r="K525" s="6"/>
      <c r="L525" s="6"/>
      <c r="M525" s="6"/>
    </row>
    <row r="526" spans="1:13">
      <c r="A526" s="6"/>
      <c r="B526" s="6"/>
      <c r="C526" s="39" t="s">
        <v>549</v>
      </c>
      <c r="D526" s="303">
        <v>19</v>
      </c>
      <c r="E526" s="895" t="s">
        <v>550</v>
      </c>
      <c r="F526" s="896"/>
      <c r="G526" s="896"/>
      <c r="H526" s="897"/>
      <c r="I526" s="302"/>
      <c r="J526" s="6"/>
      <c r="K526" s="6"/>
      <c r="L526" s="6"/>
      <c r="M526" s="6"/>
    </row>
    <row r="527" spans="1:13">
      <c r="A527" s="6"/>
      <c r="B527" s="6"/>
      <c r="C527" s="39" t="s">
        <v>551</v>
      </c>
      <c r="D527" s="303">
        <v>2100</v>
      </c>
      <c r="E527" s="895" t="s">
        <v>552</v>
      </c>
      <c r="F527" s="896"/>
      <c r="G527" s="896"/>
      <c r="H527" s="897"/>
      <c r="I527" s="302"/>
      <c r="J527" s="6"/>
      <c r="K527" s="6"/>
      <c r="L527" s="6"/>
      <c r="M527" s="6"/>
    </row>
    <row r="528" spans="1:13">
      <c r="A528" s="6"/>
      <c r="B528" s="6"/>
      <c r="C528" s="39" t="s">
        <v>553</v>
      </c>
      <c r="D528" s="303">
        <v>1330</v>
      </c>
      <c r="E528" s="895" t="s">
        <v>554</v>
      </c>
      <c r="F528" s="896"/>
      <c r="G528" s="896"/>
      <c r="H528" s="897"/>
      <c r="I528" s="302"/>
      <c r="J528" s="6"/>
      <c r="K528" s="6"/>
      <c r="L528" s="6"/>
      <c r="M528" s="6"/>
    </row>
    <row r="529" spans="1:13">
      <c r="A529" s="6"/>
      <c r="B529" s="6"/>
      <c r="C529" s="39" t="s">
        <v>555</v>
      </c>
      <c r="D529" s="303">
        <v>3444</v>
      </c>
      <c r="E529" s="895" t="s">
        <v>556</v>
      </c>
      <c r="F529" s="896"/>
      <c r="G529" s="896"/>
      <c r="H529" s="897"/>
      <c r="I529" s="302"/>
      <c r="J529" s="6"/>
      <c r="K529" s="6"/>
      <c r="L529" s="6"/>
      <c r="M529" s="6"/>
    </row>
    <row r="530" spans="1:13">
      <c r="A530" s="6"/>
      <c r="B530" s="6"/>
      <c r="C530" s="39" t="s">
        <v>557</v>
      </c>
      <c r="D530" s="303">
        <v>3922</v>
      </c>
      <c r="E530" s="895" t="s">
        <v>558</v>
      </c>
      <c r="F530" s="896"/>
      <c r="G530" s="896"/>
      <c r="H530" s="897"/>
      <c r="I530" s="302"/>
      <c r="J530" s="6"/>
      <c r="K530" s="6"/>
      <c r="L530" s="6"/>
      <c r="M530" s="6"/>
    </row>
    <row r="531" spans="1:13">
      <c r="A531" s="6"/>
      <c r="B531" s="6"/>
      <c r="C531" s="39" t="s">
        <v>559</v>
      </c>
      <c r="D531" s="303">
        <v>0</v>
      </c>
      <c r="E531" s="895" t="s">
        <v>560</v>
      </c>
      <c r="F531" s="896"/>
      <c r="G531" s="896"/>
      <c r="H531" s="897"/>
      <c r="I531" s="302"/>
      <c r="J531" s="6"/>
      <c r="K531" s="6"/>
      <c r="L531" s="6"/>
      <c r="M531" s="6"/>
    </row>
    <row r="532" spans="1:13">
      <c r="A532" s="6"/>
      <c r="B532" s="6"/>
      <c r="C532" s="39" t="s">
        <v>561</v>
      </c>
      <c r="D532" s="303">
        <v>2107</v>
      </c>
      <c r="E532" s="895" t="s">
        <v>562</v>
      </c>
      <c r="F532" s="896"/>
      <c r="G532" s="896"/>
      <c r="H532" s="897"/>
      <c r="I532" s="302"/>
      <c r="J532" s="6"/>
      <c r="K532" s="6"/>
      <c r="L532" s="6"/>
      <c r="M532" s="6"/>
    </row>
    <row r="533" spans="1:13">
      <c r="A533" s="6"/>
      <c r="B533" s="6"/>
      <c r="C533" s="39" t="s">
        <v>563</v>
      </c>
      <c r="D533" s="303">
        <v>2804</v>
      </c>
      <c r="E533" s="895" t="s">
        <v>564</v>
      </c>
      <c r="F533" s="896"/>
      <c r="G533" s="896"/>
      <c r="H533" s="897"/>
      <c r="I533" s="302"/>
      <c r="J533" s="6"/>
      <c r="K533" s="6"/>
      <c r="L533" s="6"/>
      <c r="M533" s="6"/>
    </row>
    <row r="534" spans="1:13">
      <c r="A534" s="6"/>
      <c r="B534" s="6"/>
      <c r="C534" s="39" t="s">
        <v>565</v>
      </c>
      <c r="D534" s="303">
        <v>1774</v>
      </c>
      <c r="E534" s="895" t="s">
        <v>566</v>
      </c>
      <c r="F534" s="896"/>
      <c r="G534" s="896"/>
      <c r="H534" s="897"/>
      <c r="I534" s="302"/>
      <c r="J534" s="6"/>
      <c r="K534" s="6"/>
      <c r="L534" s="6"/>
      <c r="M534" s="6"/>
    </row>
    <row r="535" spans="1:13">
      <c r="A535" s="6"/>
      <c r="B535" s="6"/>
      <c r="C535" s="39" t="s">
        <v>567</v>
      </c>
      <c r="D535" s="303">
        <v>1627</v>
      </c>
      <c r="E535" s="895" t="s">
        <v>568</v>
      </c>
      <c r="F535" s="896"/>
      <c r="G535" s="896"/>
      <c r="H535" s="897"/>
      <c r="I535" s="302"/>
      <c r="J535" s="6"/>
      <c r="K535" s="6"/>
      <c r="L535" s="6"/>
      <c r="M535" s="6"/>
    </row>
    <row r="536" spans="1:13">
      <c r="A536" s="6"/>
      <c r="B536" s="6"/>
      <c r="C536" s="39" t="s">
        <v>569</v>
      </c>
      <c r="D536" s="303">
        <v>1552</v>
      </c>
      <c r="E536" s="895" t="s">
        <v>570</v>
      </c>
      <c r="F536" s="896"/>
      <c r="G536" s="896"/>
      <c r="H536" s="897"/>
      <c r="I536" s="302"/>
      <c r="J536" s="6"/>
      <c r="K536" s="6"/>
      <c r="L536" s="6"/>
      <c r="M536" s="6"/>
    </row>
    <row r="537" spans="1:13">
      <c r="A537" s="6"/>
      <c r="B537" s="6"/>
      <c r="C537" s="39" t="s">
        <v>571</v>
      </c>
      <c r="D537" s="303">
        <v>2301</v>
      </c>
      <c r="E537" s="895" t="s">
        <v>572</v>
      </c>
      <c r="F537" s="896"/>
      <c r="G537" s="896"/>
      <c r="H537" s="897"/>
      <c r="I537" s="302"/>
      <c r="J537" s="6"/>
      <c r="K537" s="6"/>
      <c r="L537" s="6"/>
      <c r="M537" s="6"/>
    </row>
    <row r="538" spans="1:13">
      <c r="A538" s="6"/>
      <c r="B538" s="6"/>
      <c r="C538" s="39" t="s">
        <v>573</v>
      </c>
      <c r="D538" s="303">
        <v>0</v>
      </c>
      <c r="E538" s="895" t="s">
        <v>574</v>
      </c>
      <c r="F538" s="896"/>
      <c r="G538" s="896"/>
      <c r="H538" s="897"/>
      <c r="I538" s="302"/>
      <c r="J538" s="6"/>
      <c r="K538" s="6"/>
      <c r="L538" s="6"/>
      <c r="M538" s="6"/>
    </row>
    <row r="539" spans="1:13">
      <c r="A539" s="6"/>
      <c r="B539" s="6"/>
      <c r="C539" s="39" t="s">
        <v>575</v>
      </c>
      <c r="D539" s="303">
        <v>2088</v>
      </c>
      <c r="E539" s="895" t="s">
        <v>576</v>
      </c>
      <c r="F539" s="896"/>
      <c r="G539" s="896"/>
      <c r="H539" s="897"/>
      <c r="I539" s="302"/>
      <c r="J539" s="6"/>
      <c r="K539" s="6"/>
      <c r="L539" s="6"/>
      <c r="M539" s="6"/>
    </row>
    <row r="540" spans="1:13">
      <c r="A540" s="6"/>
      <c r="B540" s="6"/>
      <c r="C540" s="39" t="s">
        <v>577</v>
      </c>
      <c r="D540" s="303">
        <v>2229</v>
      </c>
      <c r="E540" s="895" t="s">
        <v>578</v>
      </c>
      <c r="F540" s="896"/>
      <c r="G540" s="896"/>
      <c r="H540" s="897"/>
      <c r="I540" s="302"/>
      <c r="J540" s="6"/>
      <c r="K540" s="6"/>
      <c r="L540" s="6"/>
      <c r="M540" s="6"/>
    </row>
    <row r="541" spans="1:13">
      <c r="A541" s="6"/>
      <c r="B541" s="6"/>
      <c r="C541" s="39" t="s">
        <v>579</v>
      </c>
      <c r="D541" s="303">
        <v>14</v>
      </c>
      <c r="E541" s="895" t="s">
        <v>580</v>
      </c>
      <c r="F541" s="896"/>
      <c r="G541" s="896"/>
      <c r="H541" s="897"/>
      <c r="I541" s="302"/>
      <c r="J541" s="6"/>
      <c r="K541" s="6"/>
      <c r="L541" s="6"/>
      <c r="M541" s="6"/>
    </row>
    <row r="542" spans="1:13">
      <c r="A542" s="6"/>
      <c r="B542" s="6"/>
      <c r="C542" s="39" t="s">
        <v>581</v>
      </c>
      <c r="D542" s="303">
        <v>4</v>
      </c>
      <c r="E542" s="895" t="s">
        <v>582</v>
      </c>
      <c r="F542" s="896"/>
      <c r="G542" s="896"/>
      <c r="H542" s="897"/>
      <c r="I542" s="302"/>
      <c r="J542" s="6"/>
      <c r="K542" s="6"/>
      <c r="L542" s="6"/>
      <c r="M542" s="6"/>
    </row>
    <row r="543" spans="1:13">
      <c r="A543" s="6"/>
      <c r="B543" s="6"/>
      <c r="C543" s="39" t="s">
        <v>583</v>
      </c>
      <c r="D543" s="303">
        <v>2053</v>
      </c>
      <c r="E543" s="895" t="s">
        <v>584</v>
      </c>
      <c r="F543" s="896"/>
      <c r="G543" s="896"/>
      <c r="H543" s="897"/>
      <c r="I543" s="302"/>
      <c r="J543" s="6"/>
      <c r="K543" s="6"/>
      <c r="L543" s="6"/>
      <c r="M543" s="6"/>
    </row>
    <row r="544" spans="1:13">
      <c r="A544" s="6"/>
      <c r="B544" s="6"/>
      <c r="C544" s="39" t="s">
        <v>585</v>
      </c>
      <c r="D544" s="303">
        <v>0</v>
      </c>
      <c r="E544" s="895" t="s">
        <v>586</v>
      </c>
      <c r="F544" s="896"/>
      <c r="G544" s="896"/>
      <c r="H544" s="897"/>
      <c r="I544" s="302"/>
      <c r="J544" s="6"/>
      <c r="K544" s="6"/>
      <c r="L544" s="6"/>
      <c r="M544" s="6"/>
    </row>
    <row r="545" spans="1:13">
      <c r="A545" s="6"/>
      <c r="B545" s="6"/>
      <c r="C545" s="39" t="s">
        <v>587</v>
      </c>
      <c r="D545" s="303">
        <v>0</v>
      </c>
      <c r="E545" s="895" t="s">
        <v>588</v>
      </c>
      <c r="F545" s="896"/>
      <c r="G545" s="896"/>
      <c r="H545" s="897"/>
      <c r="I545" s="302"/>
      <c r="J545" s="6"/>
      <c r="K545" s="6"/>
      <c r="L545" s="6"/>
      <c r="M545" s="6"/>
    </row>
    <row r="546" spans="1:13">
      <c r="A546" s="6"/>
      <c r="B546" s="6"/>
      <c r="C546" s="39" t="s">
        <v>589</v>
      </c>
      <c r="D546" s="303">
        <v>2346</v>
      </c>
      <c r="E546" s="895" t="s">
        <v>590</v>
      </c>
      <c r="F546" s="896"/>
      <c r="G546" s="896"/>
      <c r="H546" s="897"/>
      <c r="I546" s="302"/>
      <c r="J546" s="6"/>
      <c r="K546" s="6"/>
      <c r="L546" s="6"/>
      <c r="M546" s="6"/>
    </row>
    <row r="547" spans="1:13">
      <c r="A547" s="6"/>
      <c r="B547" s="6"/>
      <c r="C547" s="39" t="s">
        <v>591</v>
      </c>
      <c r="D547" s="303">
        <v>3143</v>
      </c>
      <c r="E547" s="895" t="s">
        <v>592</v>
      </c>
      <c r="F547" s="896"/>
      <c r="G547" s="896"/>
      <c r="H547" s="897"/>
      <c r="I547" s="302"/>
      <c r="J547" s="6"/>
      <c r="K547" s="6"/>
      <c r="L547" s="6"/>
      <c r="M547" s="6"/>
    </row>
    <row r="548" spans="1:13">
      <c r="A548" s="6"/>
      <c r="B548" s="6"/>
      <c r="C548" s="39" t="s">
        <v>593</v>
      </c>
      <c r="D548" s="303">
        <v>2729</v>
      </c>
      <c r="E548" s="895" t="s">
        <v>594</v>
      </c>
      <c r="F548" s="896"/>
      <c r="G548" s="896"/>
      <c r="H548" s="897"/>
      <c r="I548" s="302"/>
      <c r="J548" s="6"/>
      <c r="K548" s="6"/>
      <c r="L548" s="6"/>
      <c r="M548" s="6"/>
    </row>
    <row r="549" spans="1:13">
      <c r="A549" s="6"/>
      <c r="B549" s="6"/>
      <c r="C549" s="39" t="s">
        <v>595</v>
      </c>
      <c r="D549" s="303">
        <v>2280</v>
      </c>
      <c r="E549" s="895" t="s">
        <v>596</v>
      </c>
      <c r="F549" s="896"/>
      <c r="G549" s="896"/>
      <c r="H549" s="897"/>
      <c r="I549" s="302"/>
      <c r="J549" s="6"/>
      <c r="K549" s="6"/>
      <c r="L549" s="6"/>
      <c r="M549" s="6"/>
    </row>
    <row r="550" spans="1:13">
      <c r="A550" s="6"/>
      <c r="B550" s="6"/>
      <c r="C550" s="39" t="s">
        <v>597</v>
      </c>
      <c r="D550" s="303">
        <v>2440</v>
      </c>
      <c r="E550" s="905" t="s">
        <v>598</v>
      </c>
      <c r="F550" s="906"/>
      <c r="G550" s="906"/>
      <c r="H550" s="907"/>
      <c r="I550" s="302"/>
      <c r="J550" s="6"/>
      <c r="K550" s="6"/>
      <c r="L550" s="6"/>
      <c r="M550" s="6"/>
    </row>
    <row r="551" spans="1:13">
      <c r="A551" s="6"/>
      <c r="B551" s="6"/>
      <c r="C551" s="39" t="s">
        <v>599</v>
      </c>
      <c r="D551" s="303">
        <v>1508</v>
      </c>
      <c r="E551" s="905" t="s">
        <v>600</v>
      </c>
      <c r="F551" s="906"/>
      <c r="G551" s="906"/>
      <c r="H551" s="907"/>
      <c r="I551" s="302"/>
      <c r="J551" s="6"/>
      <c r="K551" s="6"/>
      <c r="L551" s="6"/>
      <c r="M551" s="6"/>
    </row>
    <row r="552" spans="1:13">
      <c r="A552" s="6"/>
      <c r="B552" s="6"/>
      <c r="C552" s="39" t="s">
        <v>601</v>
      </c>
      <c r="D552" s="303">
        <v>3607</v>
      </c>
      <c r="E552" s="895" t="s">
        <v>602</v>
      </c>
      <c r="F552" s="896"/>
      <c r="G552" s="896"/>
      <c r="H552" s="897"/>
      <c r="I552" s="302"/>
      <c r="J552" s="6"/>
      <c r="K552" s="6"/>
      <c r="L552" s="6"/>
      <c r="M552" s="6"/>
    </row>
    <row r="553" spans="1:13">
      <c r="A553" s="6"/>
      <c r="B553" s="6"/>
      <c r="C553" s="39" t="s">
        <v>603</v>
      </c>
      <c r="D553" s="310">
        <v>3245</v>
      </c>
      <c r="E553" s="905" t="s">
        <v>604</v>
      </c>
      <c r="F553" s="906"/>
      <c r="G553" s="906"/>
      <c r="H553" s="907"/>
      <c r="I553" s="302"/>
      <c r="J553" s="6"/>
      <c r="K553" s="6"/>
      <c r="L553" s="6"/>
      <c r="M553" s="6"/>
    </row>
    <row r="554" spans="1:13">
      <c r="A554" s="6"/>
      <c r="B554" s="6"/>
      <c r="C554" s="311" t="s">
        <v>605</v>
      </c>
      <c r="D554" s="303">
        <v>32</v>
      </c>
      <c r="E554" s="895" t="s">
        <v>606</v>
      </c>
      <c r="F554" s="896"/>
      <c r="G554" s="896"/>
      <c r="H554" s="897"/>
      <c r="I554" s="302"/>
      <c r="J554" s="6"/>
      <c r="K554" s="6"/>
      <c r="L554" s="6"/>
      <c r="M554" s="6"/>
    </row>
    <row r="555" spans="1:13">
      <c r="A555" s="6"/>
      <c r="B555" s="6"/>
      <c r="C555" s="311" t="s">
        <v>607</v>
      </c>
      <c r="D555" s="303">
        <v>0</v>
      </c>
      <c r="E555" s="895" t="s">
        <v>608</v>
      </c>
      <c r="F555" s="896"/>
      <c r="G555" s="896"/>
      <c r="H555" s="897"/>
      <c r="I555" s="302"/>
      <c r="J555" s="6"/>
      <c r="K555" s="6"/>
      <c r="L555" s="6"/>
      <c r="M555" s="6"/>
    </row>
    <row r="556" spans="1:13">
      <c r="A556" s="6"/>
      <c r="B556" s="6"/>
      <c r="C556" s="311" t="s">
        <v>609</v>
      </c>
      <c r="D556" s="303">
        <v>325</v>
      </c>
      <c r="E556" s="895" t="s">
        <v>610</v>
      </c>
      <c r="F556" s="896"/>
      <c r="G556" s="896"/>
      <c r="H556" s="897"/>
      <c r="I556" s="302"/>
      <c r="J556" s="6"/>
      <c r="K556" s="6"/>
      <c r="L556" s="6"/>
      <c r="M556" s="6"/>
    </row>
    <row r="557" spans="1:13">
      <c r="A557" s="6"/>
      <c r="B557" s="6"/>
      <c r="C557" s="311" t="s">
        <v>611</v>
      </c>
      <c r="D557" s="303">
        <v>3985</v>
      </c>
      <c r="E557" s="895" t="s">
        <v>612</v>
      </c>
      <c r="F557" s="896"/>
      <c r="G557" s="896"/>
      <c r="H557" s="897"/>
      <c r="I557" s="302"/>
      <c r="J557" s="6"/>
      <c r="K557" s="6"/>
      <c r="L557" s="6"/>
      <c r="M557" s="6"/>
    </row>
    <row r="558" spans="1:13">
      <c r="A558" s="6"/>
      <c r="B558" s="6"/>
      <c r="C558" s="39" t="s">
        <v>613</v>
      </c>
      <c r="D558" s="303">
        <v>13214</v>
      </c>
      <c r="E558" s="895" t="s">
        <v>614</v>
      </c>
      <c r="F558" s="896"/>
      <c r="G558" s="896"/>
      <c r="H558" s="897"/>
      <c r="I558" s="302"/>
      <c r="J558" s="6"/>
      <c r="K558" s="6"/>
      <c r="L558" s="6"/>
      <c r="M558" s="6"/>
    </row>
    <row r="559" spans="1:13" ht="16" thickBot="1">
      <c r="A559" s="6"/>
      <c r="B559" s="6"/>
      <c r="C559" s="236" t="s">
        <v>615</v>
      </c>
      <c r="D559" s="312">
        <v>13396</v>
      </c>
      <c r="E559" s="908" t="s">
        <v>616</v>
      </c>
      <c r="F559" s="909"/>
      <c r="G559" s="909"/>
      <c r="H559" s="910"/>
      <c r="I559" s="302"/>
      <c r="J559" s="6"/>
      <c r="K559" s="6"/>
      <c r="L559" s="6"/>
      <c r="M559" s="6"/>
    </row>
    <row r="560" spans="1:13">
      <c r="A560" s="21"/>
      <c r="B560" s="81"/>
      <c r="C560" s="859" t="s">
        <v>617</v>
      </c>
      <c r="D560" s="859"/>
      <c r="E560" s="859"/>
      <c r="F560" s="859"/>
      <c r="G560" s="859"/>
      <c r="H560" s="859"/>
      <c r="I560" s="859"/>
      <c r="J560" s="859"/>
      <c r="K560" s="859"/>
      <c r="L560" s="21"/>
      <c r="M560" s="98"/>
    </row>
  </sheetData>
  <mergeCells count="95">
    <mergeCell ref="E556:H556"/>
    <mergeCell ref="E557:H557"/>
    <mergeCell ref="E558:H558"/>
    <mergeCell ref="E559:H559"/>
    <mergeCell ref="C560:K560"/>
    <mergeCell ref="E555:H555"/>
    <mergeCell ref="E544:H544"/>
    <mergeCell ref="E545:H545"/>
    <mergeCell ref="E546:H546"/>
    <mergeCell ref="E547:H547"/>
    <mergeCell ref="E548:H548"/>
    <mergeCell ref="E549:H549"/>
    <mergeCell ref="E550:H550"/>
    <mergeCell ref="E551:H551"/>
    <mergeCell ref="E552:H552"/>
    <mergeCell ref="E553:H553"/>
    <mergeCell ref="E554:H554"/>
    <mergeCell ref="E543:H543"/>
    <mergeCell ref="E532:H532"/>
    <mergeCell ref="E533:H533"/>
    <mergeCell ref="E534:H534"/>
    <mergeCell ref="E535:H535"/>
    <mergeCell ref="E536:H536"/>
    <mergeCell ref="E537:H537"/>
    <mergeCell ref="E538:H538"/>
    <mergeCell ref="E539:H539"/>
    <mergeCell ref="E540:H540"/>
    <mergeCell ref="E541:H541"/>
    <mergeCell ref="E542:H542"/>
    <mergeCell ref="E531:H531"/>
    <mergeCell ref="G501:M501"/>
    <mergeCell ref="G502:M502"/>
    <mergeCell ref="C519:L519"/>
    <mergeCell ref="E523:H523"/>
    <mergeCell ref="E524:H524"/>
    <mergeCell ref="E525:H525"/>
    <mergeCell ref="E526:H526"/>
    <mergeCell ref="E527:H527"/>
    <mergeCell ref="E528:H528"/>
    <mergeCell ref="E529:H529"/>
    <mergeCell ref="E530:H530"/>
    <mergeCell ref="G494:M494"/>
    <mergeCell ref="C396:K396"/>
    <mergeCell ref="C398:K398"/>
    <mergeCell ref="D399:I399"/>
    <mergeCell ref="C461:L461"/>
    <mergeCell ref="C462:L462"/>
    <mergeCell ref="C464:G464"/>
    <mergeCell ref="C465:K465"/>
    <mergeCell ref="C479:L479"/>
    <mergeCell ref="C480:L480"/>
    <mergeCell ref="B482:L482"/>
    <mergeCell ref="G493:M493"/>
    <mergeCell ref="C395:L395"/>
    <mergeCell ref="C301:C304"/>
    <mergeCell ref="C306:L306"/>
    <mergeCell ref="D310:F310"/>
    <mergeCell ref="G310:I310"/>
    <mergeCell ref="C341:I341"/>
    <mergeCell ref="C342:I342"/>
    <mergeCell ref="C380:K380"/>
    <mergeCell ref="B381:L381"/>
    <mergeCell ref="B382:L382"/>
    <mergeCell ref="C385:L385"/>
    <mergeCell ref="C394:L394"/>
    <mergeCell ref="C298:C300"/>
    <mergeCell ref="C254:C259"/>
    <mergeCell ref="C265:C268"/>
    <mergeCell ref="C270:C271"/>
    <mergeCell ref="C272:C275"/>
    <mergeCell ref="C276:C277"/>
    <mergeCell ref="C278:C281"/>
    <mergeCell ref="C282:C283"/>
    <mergeCell ref="C284:C287"/>
    <mergeCell ref="C288:C290"/>
    <mergeCell ref="C291:C294"/>
    <mergeCell ref="C295:C297"/>
    <mergeCell ref="C248:C253"/>
    <mergeCell ref="C111:K111"/>
    <mergeCell ref="C219:C220"/>
    <mergeCell ref="C226:C228"/>
    <mergeCell ref="D226:D228"/>
    <mergeCell ref="C229:C231"/>
    <mergeCell ref="D229:D231"/>
    <mergeCell ref="C232:C233"/>
    <mergeCell ref="D232:D233"/>
    <mergeCell ref="C234:C238"/>
    <mergeCell ref="C239:C243"/>
    <mergeCell ref="C244:C247"/>
    <mergeCell ref="C109:K109"/>
    <mergeCell ref="B2:L2"/>
    <mergeCell ref="C5:L5"/>
    <mergeCell ref="D10:H10"/>
    <mergeCell ref="C91:K91"/>
    <mergeCell ref="C93:K93"/>
  </mergeCells>
  <hyperlinks>
    <hyperlink ref="C110" r:id="rId1" location="ap40.23.98_19.1" xr:uid="{B152B1F7-FE86-404E-8A40-8C2E3DAD5724}"/>
    <hyperlink ref="C92" r:id="rId2" location="ap40.23.98_19.1" xr:uid="{4192C4A0-0BE4-4B99-B499-14469AEE7742}"/>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E1BBB-8059-4438-836D-3D1E0123DECD}">
  <dimension ref="A1:M578"/>
  <sheetViews>
    <sheetView topLeftCell="A415" workbookViewId="0">
      <selection activeCell="C493" sqref="C493"/>
    </sheetView>
  </sheetViews>
  <sheetFormatPr baseColWidth="10" defaultColWidth="8.83203125" defaultRowHeight="15"/>
  <cols>
    <col min="1" max="1" width="11.5" customWidth="1"/>
    <col min="2" max="2" width="13.33203125" customWidth="1"/>
    <col min="3" max="3" width="29" customWidth="1"/>
    <col min="4" max="4" width="31" bestFit="1" customWidth="1"/>
    <col min="5" max="5" width="19.6640625" style="1" customWidth="1"/>
    <col min="6" max="6" width="18.1640625" customWidth="1"/>
    <col min="7" max="7" width="30.5" customWidth="1"/>
    <col min="8" max="8" width="29.5" customWidth="1"/>
    <col min="9" max="9" width="12.5" customWidth="1"/>
    <col min="10" max="10" width="13.33203125" customWidth="1"/>
    <col min="11" max="11" width="12.6640625" bestFit="1" customWidth="1"/>
  </cols>
  <sheetData>
    <row r="1" spans="1:13">
      <c r="A1" s="6"/>
      <c r="B1" s="7"/>
      <c r="C1" s="6"/>
      <c r="D1" s="6"/>
      <c r="E1" s="110"/>
      <c r="F1" s="6"/>
      <c r="G1" s="6"/>
      <c r="H1" s="6"/>
      <c r="I1" s="6"/>
      <c r="J1" s="6"/>
      <c r="K1" s="6"/>
      <c r="L1" s="6"/>
      <c r="M1" s="6"/>
    </row>
    <row r="2" spans="1:13" ht="20">
      <c r="A2" s="6"/>
      <c r="B2" s="855" t="s">
        <v>167</v>
      </c>
      <c r="C2" s="856"/>
      <c r="D2" s="856"/>
      <c r="E2" s="856"/>
      <c r="F2" s="856"/>
      <c r="G2" s="856"/>
      <c r="H2" s="856"/>
      <c r="I2" s="856"/>
      <c r="J2" s="856"/>
      <c r="K2" s="856"/>
      <c r="L2" s="857"/>
      <c r="M2" s="6"/>
    </row>
    <row r="3" spans="1:13">
      <c r="A3" s="6"/>
      <c r="B3" s="7"/>
      <c r="C3" s="6"/>
      <c r="D3" s="6"/>
      <c r="E3" s="383"/>
      <c r="F3" s="325" t="s">
        <v>719</v>
      </c>
      <c r="G3" s="9"/>
      <c r="H3" s="6"/>
      <c r="I3" s="6"/>
      <c r="J3" s="6"/>
      <c r="K3" s="6"/>
      <c r="L3" s="6"/>
      <c r="M3" s="6"/>
    </row>
    <row r="4" spans="1:13" ht="18">
      <c r="A4" s="6"/>
      <c r="B4" s="7"/>
      <c r="C4" s="384" t="s">
        <v>720</v>
      </c>
      <c r="D4" s="6"/>
      <c r="E4" s="110"/>
      <c r="F4" s="6"/>
      <c r="G4" s="11"/>
      <c r="H4" s="6"/>
      <c r="I4" s="6"/>
      <c r="J4" s="6"/>
      <c r="K4" s="6"/>
      <c r="L4" s="6"/>
      <c r="M4" s="6"/>
    </row>
    <row r="5" spans="1:13">
      <c r="A5" s="6"/>
      <c r="B5" s="7"/>
      <c r="C5" s="858" t="s">
        <v>170</v>
      </c>
      <c r="D5" s="858"/>
      <c r="E5" s="858"/>
      <c r="F5" s="858"/>
      <c r="G5" s="858"/>
      <c r="H5" s="858"/>
      <c r="I5" s="858"/>
      <c r="J5" s="858"/>
      <c r="K5" s="858"/>
      <c r="L5" s="858"/>
      <c r="M5" s="6"/>
    </row>
    <row r="6" spans="1:13" ht="16" thickBot="1">
      <c r="A6" s="6"/>
      <c r="B6" s="7"/>
      <c r="C6" s="13"/>
      <c r="D6" s="12"/>
      <c r="E6" s="385"/>
      <c r="F6" s="12"/>
      <c r="G6" s="12"/>
      <c r="H6" s="12"/>
      <c r="I6" s="12"/>
      <c r="J6" s="12"/>
      <c r="K6" s="12"/>
      <c r="L6" s="12"/>
      <c r="M6" s="6"/>
    </row>
    <row r="7" spans="1:13" ht="16" thickBot="1">
      <c r="A7" s="6"/>
      <c r="B7" s="7"/>
      <c r="C7" s="6"/>
      <c r="D7" s="14" t="s">
        <v>171</v>
      </c>
      <c r="E7" s="386" t="s">
        <v>172</v>
      </c>
      <c r="F7" s="12"/>
      <c r="G7" s="12"/>
      <c r="H7" s="12"/>
      <c r="I7" s="12"/>
      <c r="J7" s="12"/>
      <c r="K7" s="12"/>
      <c r="L7" s="12"/>
      <c r="M7" s="6"/>
    </row>
    <row r="8" spans="1:13">
      <c r="A8" s="6"/>
      <c r="B8" s="7"/>
      <c r="C8" s="6"/>
      <c r="D8" s="16" t="s">
        <v>173</v>
      </c>
      <c r="E8" s="387">
        <v>25</v>
      </c>
      <c r="F8" s="13"/>
      <c r="G8" s="13"/>
      <c r="H8" s="6"/>
      <c r="I8" s="8"/>
      <c r="J8" s="6"/>
      <c r="K8" s="6"/>
      <c r="L8" s="6"/>
      <c r="M8" s="6"/>
    </row>
    <row r="9" spans="1:13" ht="16" thickBot="1">
      <c r="A9" s="6"/>
      <c r="B9" s="7"/>
      <c r="C9" s="6"/>
      <c r="D9" s="18" t="s">
        <v>174</v>
      </c>
      <c r="E9" s="388">
        <v>298</v>
      </c>
      <c r="F9" s="6"/>
      <c r="G9" s="6"/>
      <c r="H9" s="6"/>
      <c r="I9" s="6"/>
      <c r="J9" s="6"/>
      <c r="K9" s="6"/>
      <c r="L9" s="6"/>
      <c r="M9" s="6"/>
    </row>
    <row r="10" spans="1:13">
      <c r="A10" s="6"/>
      <c r="B10" s="7"/>
      <c r="C10" s="6"/>
      <c r="D10" s="859" t="s">
        <v>175</v>
      </c>
      <c r="E10" s="859"/>
      <c r="F10" s="859"/>
      <c r="G10" s="859"/>
      <c r="H10" s="859"/>
      <c r="I10" s="6"/>
      <c r="J10" s="6"/>
      <c r="K10" s="6"/>
      <c r="L10" s="6"/>
      <c r="M10" s="6"/>
    </row>
    <row r="11" spans="1:13">
      <c r="A11" s="6"/>
      <c r="B11" s="7"/>
      <c r="C11" s="6"/>
      <c r="D11" s="6"/>
      <c r="E11" s="110"/>
      <c r="F11" s="6"/>
      <c r="G11" s="6"/>
      <c r="H11" s="6"/>
      <c r="I11" s="6"/>
      <c r="J11" s="6"/>
      <c r="K11" s="6"/>
      <c r="L11" s="6"/>
      <c r="M11" s="6"/>
    </row>
    <row r="12" spans="1:13" ht="16">
      <c r="A12" s="21"/>
      <c r="B12" s="22" t="s">
        <v>176</v>
      </c>
      <c r="C12" s="23" t="s">
        <v>177</v>
      </c>
      <c r="D12" s="24"/>
      <c r="E12" s="389"/>
      <c r="F12" s="25"/>
      <c r="G12" s="25"/>
      <c r="H12" s="25"/>
      <c r="I12" s="25"/>
      <c r="J12" s="25"/>
      <c r="K12" s="25"/>
      <c r="L12" s="26"/>
      <c r="M12" s="21"/>
    </row>
    <row r="13" spans="1:13" ht="16" thickBot="1">
      <c r="A13" s="6"/>
      <c r="B13" s="7"/>
      <c r="C13" s="6"/>
      <c r="D13" s="6"/>
      <c r="E13" s="110"/>
      <c r="F13" s="6"/>
      <c r="G13" s="6"/>
      <c r="H13" s="6"/>
      <c r="I13" s="6"/>
      <c r="J13" s="6"/>
      <c r="K13" s="6"/>
      <c r="L13" s="6"/>
      <c r="M13" s="6"/>
    </row>
    <row r="14" spans="1:13" ht="16">
      <c r="A14" s="6"/>
      <c r="B14" s="6"/>
      <c r="C14" s="27" t="s">
        <v>178</v>
      </c>
      <c r="D14" s="28" t="s">
        <v>179</v>
      </c>
      <c r="E14" s="390" t="s">
        <v>180</v>
      </c>
      <c r="F14" s="28" t="s">
        <v>181</v>
      </c>
      <c r="G14" s="28" t="s">
        <v>182</v>
      </c>
      <c r="H14" s="28" t="s">
        <v>180</v>
      </c>
      <c r="I14" s="28" t="s">
        <v>181</v>
      </c>
      <c r="J14" s="29" t="s">
        <v>182</v>
      </c>
      <c r="K14" s="30"/>
      <c r="L14" s="362"/>
      <c r="M14" s="6"/>
    </row>
    <row r="15" spans="1:13" ht="26">
      <c r="A15" s="31"/>
      <c r="B15" s="31"/>
      <c r="C15" s="32"/>
      <c r="D15" s="33" t="s">
        <v>183</v>
      </c>
      <c r="E15" s="391" t="s">
        <v>184</v>
      </c>
      <c r="F15" s="33" t="s">
        <v>185</v>
      </c>
      <c r="G15" s="33" t="s">
        <v>186</v>
      </c>
      <c r="H15" s="33" t="s">
        <v>187</v>
      </c>
      <c r="I15" s="33" t="s">
        <v>188</v>
      </c>
      <c r="J15" s="34" t="s">
        <v>189</v>
      </c>
      <c r="K15" s="30"/>
      <c r="L15" s="31"/>
      <c r="M15" s="31"/>
    </row>
    <row r="16" spans="1:13">
      <c r="A16" s="6"/>
      <c r="B16" s="7"/>
      <c r="C16" s="35" t="s">
        <v>190</v>
      </c>
      <c r="D16" s="36"/>
      <c r="E16" s="392"/>
      <c r="F16" s="36"/>
      <c r="G16" s="36"/>
      <c r="H16" s="36"/>
      <c r="I16" s="36"/>
      <c r="J16" s="37"/>
      <c r="K16" s="6"/>
      <c r="L16" s="6"/>
      <c r="M16" s="6"/>
    </row>
    <row r="17" spans="1:13">
      <c r="A17" s="6"/>
      <c r="B17" s="38"/>
      <c r="C17" s="45" t="s">
        <v>191</v>
      </c>
      <c r="D17" s="40">
        <v>25.09</v>
      </c>
      <c r="E17" s="393">
        <v>103.69</v>
      </c>
      <c r="F17" s="41">
        <v>11</v>
      </c>
      <c r="G17" s="42">
        <v>1.6</v>
      </c>
      <c r="H17" s="41">
        <v>2602</v>
      </c>
      <c r="I17" s="41">
        <v>276</v>
      </c>
      <c r="J17" s="43">
        <v>40</v>
      </c>
      <c r="K17" s="44"/>
      <c r="L17" s="6"/>
      <c r="M17" s="44"/>
    </row>
    <row r="18" spans="1:13">
      <c r="A18" s="6"/>
      <c r="B18" s="38"/>
      <c r="C18" s="45" t="s">
        <v>192</v>
      </c>
      <c r="D18" s="40">
        <v>24.93</v>
      </c>
      <c r="E18" s="393">
        <v>93.28</v>
      </c>
      <c r="F18" s="41">
        <v>11</v>
      </c>
      <c r="G18" s="42">
        <v>1.6</v>
      </c>
      <c r="H18" s="41">
        <v>2325</v>
      </c>
      <c r="I18" s="41">
        <v>274</v>
      </c>
      <c r="J18" s="43">
        <v>40</v>
      </c>
      <c r="K18" s="44"/>
      <c r="L18" s="6"/>
      <c r="M18" s="44"/>
    </row>
    <row r="19" spans="1:13">
      <c r="A19" s="6"/>
      <c r="B19" s="38"/>
      <c r="C19" s="45" t="s">
        <v>193</v>
      </c>
      <c r="D19" s="40">
        <v>17.25</v>
      </c>
      <c r="E19" s="393">
        <v>97.17</v>
      </c>
      <c r="F19" s="41">
        <v>11</v>
      </c>
      <c r="G19" s="42">
        <v>1.6</v>
      </c>
      <c r="H19" s="41">
        <v>1676</v>
      </c>
      <c r="I19" s="41">
        <v>190</v>
      </c>
      <c r="J19" s="43">
        <v>28</v>
      </c>
      <c r="K19" s="44"/>
      <c r="L19" s="6"/>
      <c r="M19" s="44"/>
    </row>
    <row r="20" spans="1:13">
      <c r="A20" s="6"/>
      <c r="B20" s="38"/>
      <c r="C20" s="45" t="s">
        <v>194</v>
      </c>
      <c r="D20" s="40">
        <v>14.21</v>
      </c>
      <c r="E20" s="393">
        <v>97.72</v>
      </c>
      <c r="F20" s="41">
        <v>11</v>
      </c>
      <c r="G20" s="42">
        <v>1.6</v>
      </c>
      <c r="H20" s="41">
        <v>1389</v>
      </c>
      <c r="I20" s="41">
        <v>156</v>
      </c>
      <c r="J20" s="43">
        <v>23</v>
      </c>
      <c r="K20" s="44"/>
      <c r="L20" s="6"/>
      <c r="M20" s="44"/>
    </row>
    <row r="21" spans="1:13">
      <c r="A21" s="6"/>
      <c r="B21" s="38"/>
      <c r="C21" s="45" t="s">
        <v>195</v>
      </c>
      <c r="D21" s="40">
        <v>21.39</v>
      </c>
      <c r="E21" s="393">
        <v>94.27</v>
      </c>
      <c r="F21" s="41">
        <v>11</v>
      </c>
      <c r="G21" s="42">
        <v>1.6</v>
      </c>
      <c r="H21" s="41">
        <v>2016</v>
      </c>
      <c r="I21" s="41">
        <v>235</v>
      </c>
      <c r="J21" s="43">
        <v>34</v>
      </c>
      <c r="K21" s="46"/>
      <c r="L21" s="6"/>
      <c r="M21" s="44"/>
    </row>
    <row r="22" spans="1:13">
      <c r="A22" s="6"/>
      <c r="B22" s="38"/>
      <c r="C22" s="45" t="s">
        <v>196</v>
      </c>
      <c r="D22" s="40">
        <v>19.73</v>
      </c>
      <c r="E22" s="393">
        <v>95.52</v>
      </c>
      <c r="F22" s="41">
        <v>11</v>
      </c>
      <c r="G22" s="42">
        <v>1.6</v>
      </c>
      <c r="H22" s="41">
        <v>1885</v>
      </c>
      <c r="I22" s="41">
        <v>217</v>
      </c>
      <c r="J22" s="43">
        <v>32</v>
      </c>
      <c r="K22" s="44"/>
      <c r="L22" s="6"/>
      <c r="M22" s="44"/>
    </row>
    <row r="23" spans="1:13">
      <c r="A23" s="6"/>
      <c r="B23" s="38"/>
      <c r="C23" s="45" t="s">
        <v>197</v>
      </c>
      <c r="D23" s="40">
        <v>26.28</v>
      </c>
      <c r="E23" s="393">
        <v>93.9</v>
      </c>
      <c r="F23" s="41">
        <v>11</v>
      </c>
      <c r="G23" s="42">
        <v>1.6</v>
      </c>
      <c r="H23" s="41">
        <v>2468</v>
      </c>
      <c r="I23" s="41">
        <v>289</v>
      </c>
      <c r="J23" s="43">
        <v>42</v>
      </c>
      <c r="K23" s="44"/>
      <c r="L23" s="6"/>
      <c r="M23" s="44"/>
    </row>
    <row r="24" spans="1:13">
      <c r="A24" s="6"/>
      <c r="B24" s="38"/>
      <c r="C24" s="45" t="s">
        <v>198</v>
      </c>
      <c r="D24" s="40">
        <v>22.35</v>
      </c>
      <c r="E24" s="393">
        <v>94.67</v>
      </c>
      <c r="F24" s="41">
        <v>11</v>
      </c>
      <c r="G24" s="42">
        <v>1.6</v>
      </c>
      <c r="H24" s="41">
        <v>2116</v>
      </c>
      <c r="I24" s="41">
        <v>246</v>
      </c>
      <c r="J24" s="43">
        <v>36</v>
      </c>
      <c r="K24" s="44"/>
      <c r="L24" s="6"/>
      <c r="M24" s="44"/>
    </row>
    <row r="25" spans="1:13">
      <c r="A25" s="6"/>
      <c r="B25" s="38"/>
      <c r="C25" s="45" t="s">
        <v>199</v>
      </c>
      <c r="D25" s="40">
        <v>24.8</v>
      </c>
      <c r="E25" s="393">
        <v>113.67</v>
      </c>
      <c r="F25" s="41">
        <v>11</v>
      </c>
      <c r="G25" s="42">
        <v>1.6</v>
      </c>
      <c r="H25" s="41">
        <v>2819</v>
      </c>
      <c r="I25" s="41">
        <v>273</v>
      </c>
      <c r="J25" s="43">
        <v>40</v>
      </c>
      <c r="K25" s="44"/>
      <c r="L25" s="6"/>
      <c r="M25" s="44"/>
    </row>
    <row r="26" spans="1:13">
      <c r="A26" s="6"/>
      <c r="B26" s="7"/>
      <c r="C26" s="47" t="s">
        <v>200</v>
      </c>
      <c r="D26" s="48"/>
      <c r="E26" s="394"/>
      <c r="F26" s="49"/>
      <c r="G26" s="50"/>
      <c r="H26" s="49"/>
      <c r="I26" s="49"/>
      <c r="J26" s="51"/>
      <c r="K26" s="44"/>
      <c r="L26" s="6"/>
      <c r="M26" s="44"/>
    </row>
    <row r="27" spans="1:13">
      <c r="A27" s="6"/>
      <c r="B27" s="38"/>
      <c r="C27" s="45" t="s">
        <v>201</v>
      </c>
      <c r="D27" s="40">
        <v>9.9499999999999993</v>
      </c>
      <c r="E27" s="393">
        <v>90.7</v>
      </c>
      <c r="F27" s="41">
        <v>32</v>
      </c>
      <c r="G27" s="42">
        <v>4.2</v>
      </c>
      <c r="H27" s="41">
        <v>902</v>
      </c>
      <c r="I27" s="41">
        <v>318</v>
      </c>
      <c r="J27" s="43">
        <v>42</v>
      </c>
      <c r="K27" s="44"/>
      <c r="L27" s="6"/>
      <c r="M27" s="44"/>
    </row>
    <row r="28" spans="1:13">
      <c r="A28" s="6"/>
      <c r="B28" s="38"/>
      <c r="C28" s="45" t="s">
        <v>202</v>
      </c>
      <c r="D28" s="40">
        <v>30</v>
      </c>
      <c r="E28" s="393">
        <v>102.41</v>
      </c>
      <c r="F28" s="41">
        <v>32</v>
      </c>
      <c r="G28" s="42">
        <v>4.2</v>
      </c>
      <c r="H28" s="41">
        <v>3072</v>
      </c>
      <c r="I28" s="41">
        <v>960</v>
      </c>
      <c r="J28" s="43">
        <v>126</v>
      </c>
      <c r="K28" s="52"/>
      <c r="L28" s="6"/>
      <c r="M28" s="44"/>
    </row>
    <row r="29" spans="1:13">
      <c r="A29" s="6"/>
      <c r="B29" s="38"/>
      <c r="C29" s="45" t="s">
        <v>203</v>
      </c>
      <c r="D29" s="40">
        <v>38</v>
      </c>
      <c r="E29" s="393">
        <v>75</v>
      </c>
      <c r="F29" s="41">
        <v>32</v>
      </c>
      <c r="G29" s="42">
        <v>4.2</v>
      </c>
      <c r="H29" s="41">
        <v>2850</v>
      </c>
      <c r="I29" s="41">
        <v>1216</v>
      </c>
      <c r="J29" s="43">
        <v>160</v>
      </c>
      <c r="K29" s="6"/>
      <c r="L29" s="6"/>
      <c r="M29" s="44"/>
    </row>
    <row r="30" spans="1:13">
      <c r="A30" s="6"/>
      <c r="B30" s="38"/>
      <c r="C30" s="45" t="s">
        <v>204</v>
      </c>
      <c r="D30" s="40">
        <v>28</v>
      </c>
      <c r="E30" s="393">
        <v>85.97</v>
      </c>
      <c r="F30" s="41">
        <v>32</v>
      </c>
      <c r="G30" s="42">
        <v>4.2</v>
      </c>
      <c r="H30" s="41">
        <v>2407</v>
      </c>
      <c r="I30" s="41">
        <v>896</v>
      </c>
      <c r="J30" s="43">
        <v>118</v>
      </c>
      <c r="K30" s="6"/>
      <c r="L30" s="6"/>
      <c r="M30" s="44"/>
    </row>
    <row r="31" spans="1:13">
      <c r="A31" s="6"/>
      <c r="B31" s="7"/>
      <c r="C31" s="47" t="s">
        <v>205</v>
      </c>
      <c r="D31" s="48"/>
      <c r="E31" s="394"/>
      <c r="F31" s="49"/>
      <c r="G31" s="50"/>
      <c r="H31" s="53"/>
      <c r="I31" s="53"/>
      <c r="J31" s="54"/>
      <c r="K31" s="6"/>
      <c r="L31" s="6"/>
      <c r="M31" s="44"/>
    </row>
    <row r="32" spans="1:13">
      <c r="A32" s="6"/>
      <c r="B32" s="38"/>
      <c r="C32" s="45" t="s">
        <v>206</v>
      </c>
      <c r="D32" s="40">
        <v>8.25</v>
      </c>
      <c r="E32" s="393">
        <v>118.17</v>
      </c>
      <c r="F32" s="41">
        <v>32</v>
      </c>
      <c r="G32" s="42">
        <v>4.2</v>
      </c>
      <c r="H32" s="41">
        <v>975</v>
      </c>
      <c r="I32" s="41">
        <v>264</v>
      </c>
      <c r="J32" s="43">
        <v>35</v>
      </c>
      <c r="K32" s="6"/>
      <c r="L32" s="6"/>
      <c r="M32" s="44"/>
    </row>
    <row r="33" spans="1:13">
      <c r="A33" s="6"/>
      <c r="B33" s="38"/>
      <c r="C33" s="45" t="s">
        <v>207</v>
      </c>
      <c r="D33" s="40">
        <v>8</v>
      </c>
      <c r="E33" s="393">
        <v>111.84</v>
      </c>
      <c r="F33" s="41">
        <v>32</v>
      </c>
      <c r="G33" s="42">
        <v>4.2</v>
      </c>
      <c r="H33" s="41">
        <v>895</v>
      </c>
      <c r="I33" s="41">
        <v>256</v>
      </c>
      <c r="J33" s="43">
        <v>34</v>
      </c>
      <c r="K33" s="6"/>
      <c r="L33" s="6"/>
      <c r="M33" s="44"/>
    </row>
    <row r="34" spans="1:13">
      <c r="A34" s="6"/>
      <c r="B34" s="38"/>
      <c r="C34" s="45" t="s">
        <v>208</v>
      </c>
      <c r="D34" s="40">
        <v>10.39</v>
      </c>
      <c r="E34" s="393">
        <v>105.51</v>
      </c>
      <c r="F34" s="41">
        <v>32</v>
      </c>
      <c r="G34" s="42">
        <v>4.2</v>
      </c>
      <c r="H34" s="41">
        <v>1096</v>
      </c>
      <c r="I34" s="41">
        <v>332</v>
      </c>
      <c r="J34" s="43">
        <v>44</v>
      </c>
      <c r="K34" s="6"/>
      <c r="L34" s="6"/>
      <c r="M34" s="44"/>
    </row>
    <row r="35" spans="1:13">
      <c r="A35" s="6"/>
      <c r="B35" s="38"/>
      <c r="C35" s="45" t="s">
        <v>209</v>
      </c>
      <c r="D35" s="40">
        <v>17.48</v>
      </c>
      <c r="E35" s="393">
        <v>93.8</v>
      </c>
      <c r="F35" s="42">
        <v>7.2</v>
      </c>
      <c r="G35" s="42">
        <v>3.6</v>
      </c>
      <c r="H35" s="41">
        <v>1640</v>
      </c>
      <c r="I35" s="41">
        <v>126</v>
      </c>
      <c r="J35" s="43">
        <v>63</v>
      </c>
      <c r="K35" s="6"/>
      <c r="L35" s="6"/>
      <c r="M35" s="44"/>
    </row>
    <row r="36" spans="1:13">
      <c r="A36" s="31"/>
      <c r="B36" s="31"/>
      <c r="C36" s="32"/>
      <c r="D36" s="55" t="s">
        <v>210</v>
      </c>
      <c r="E36" s="395" t="s">
        <v>184</v>
      </c>
      <c r="F36" s="55" t="s">
        <v>185</v>
      </c>
      <c r="G36" s="55" t="s">
        <v>186</v>
      </c>
      <c r="H36" s="55" t="s">
        <v>211</v>
      </c>
      <c r="I36" s="55" t="s">
        <v>212</v>
      </c>
      <c r="J36" s="56" t="s">
        <v>213</v>
      </c>
      <c r="K36" s="6"/>
      <c r="L36" s="6"/>
      <c r="M36" s="44"/>
    </row>
    <row r="37" spans="1:13">
      <c r="A37" s="6"/>
      <c r="B37" s="7"/>
      <c r="C37" s="57" t="s">
        <v>59</v>
      </c>
      <c r="D37" s="58"/>
      <c r="E37" s="396"/>
      <c r="F37" s="60"/>
      <c r="G37" s="60"/>
      <c r="H37" s="61"/>
      <c r="I37" s="61"/>
      <c r="J37" s="62"/>
      <c r="K37" s="6"/>
      <c r="L37" s="6"/>
      <c r="M37" s="44"/>
    </row>
    <row r="38" spans="1:13">
      <c r="A38" s="6"/>
      <c r="B38" s="63"/>
      <c r="C38" s="45" t="s">
        <v>59</v>
      </c>
      <c r="D38" s="64">
        <v>1.026E-3</v>
      </c>
      <c r="E38" s="393">
        <v>53.06</v>
      </c>
      <c r="F38" s="42">
        <v>1</v>
      </c>
      <c r="G38" s="40">
        <v>0.1</v>
      </c>
      <c r="H38" s="65">
        <v>5.4440000000000002E-2</v>
      </c>
      <c r="I38" s="65">
        <v>1.0300000000000001E-3</v>
      </c>
      <c r="J38" s="66">
        <v>1E-4</v>
      </c>
      <c r="K38" s="663">
        <f>((H38/1000)+(I38/1000000)+(J38/1000000))</f>
        <v>5.4441129999999998E-5</v>
      </c>
      <c r="L38" s="6"/>
      <c r="M38" s="44"/>
    </row>
    <row r="39" spans="1:13">
      <c r="A39" s="6"/>
      <c r="B39" s="7"/>
      <c r="C39" s="67" t="s">
        <v>214</v>
      </c>
      <c r="D39" s="68"/>
      <c r="E39" s="397"/>
      <c r="F39" s="68"/>
      <c r="G39" s="68"/>
      <c r="H39" s="69"/>
      <c r="I39" s="70"/>
      <c r="J39" s="71"/>
      <c r="K39" s="6"/>
      <c r="L39" s="6"/>
      <c r="M39" s="44"/>
    </row>
    <row r="40" spans="1:13">
      <c r="A40" s="6"/>
      <c r="B40" s="38"/>
      <c r="C40" s="45" t="s">
        <v>215</v>
      </c>
      <c r="D40" s="64">
        <v>9.2E-5</v>
      </c>
      <c r="E40" s="393">
        <v>274.32</v>
      </c>
      <c r="F40" s="72">
        <v>2.2000000000000002E-2</v>
      </c>
      <c r="G40" s="40">
        <v>0.1</v>
      </c>
      <c r="H40" s="65">
        <v>2.5239999999999999E-2</v>
      </c>
      <c r="I40" s="64">
        <v>1.9999999999999999E-6</v>
      </c>
      <c r="J40" s="73">
        <v>9.0000000000000002E-6</v>
      </c>
      <c r="K40" s="6"/>
      <c r="L40" s="6"/>
      <c r="M40" s="44"/>
    </row>
    <row r="41" spans="1:13">
      <c r="A41" s="6"/>
      <c r="B41" s="38"/>
      <c r="C41" s="45" t="s">
        <v>216</v>
      </c>
      <c r="D41" s="64">
        <v>5.9900000000000003E-4</v>
      </c>
      <c r="E41" s="393">
        <v>46.85</v>
      </c>
      <c r="F41" s="40">
        <v>0.48</v>
      </c>
      <c r="G41" s="40">
        <v>0.1</v>
      </c>
      <c r="H41" s="65">
        <v>2.8060000000000002E-2</v>
      </c>
      <c r="I41" s="64">
        <v>2.8800000000000001E-4</v>
      </c>
      <c r="J41" s="73">
        <v>6.0000000000000002E-5</v>
      </c>
      <c r="K41" s="98"/>
      <c r="L41" s="6"/>
      <c r="M41" s="44"/>
    </row>
    <row r="42" spans="1:13">
      <c r="A42" s="6"/>
      <c r="B42" s="38"/>
      <c r="C42" s="45" t="s">
        <v>217</v>
      </c>
      <c r="D42" s="64">
        <v>1.3879999999999999E-3</v>
      </c>
      <c r="E42" s="398">
        <v>59</v>
      </c>
      <c r="F42" s="42">
        <v>3</v>
      </c>
      <c r="G42" s="40">
        <v>0.6</v>
      </c>
      <c r="H42" s="65">
        <v>8.1890000000000004E-2</v>
      </c>
      <c r="I42" s="64">
        <v>4.1640000000000002E-3</v>
      </c>
      <c r="J42" s="73">
        <v>8.3299999999999997E-4</v>
      </c>
      <c r="K42" s="6"/>
      <c r="L42" s="6"/>
      <c r="M42" s="44"/>
    </row>
    <row r="43" spans="1:13">
      <c r="A43" s="6"/>
      <c r="B43" s="38"/>
      <c r="C43" s="45" t="s">
        <v>218</v>
      </c>
      <c r="D43" s="64">
        <v>2.516E-3</v>
      </c>
      <c r="E43" s="398">
        <v>61.46</v>
      </c>
      <c r="F43" s="42">
        <v>3</v>
      </c>
      <c r="G43" s="40">
        <v>0.6</v>
      </c>
      <c r="H43" s="65">
        <v>0.15462999999999999</v>
      </c>
      <c r="I43" s="64">
        <v>7.548E-3</v>
      </c>
      <c r="J43" s="73">
        <v>1.5100000000000001E-3</v>
      </c>
      <c r="K43" s="13"/>
      <c r="L43" s="6"/>
      <c r="M43" s="44"/>
    </row>
    <row r="44" spans="1:13">
      <c r="A44" s="6"/>
      <c r="B44" s="7"/>
      <c r="C44" s="47" t="s">
        <v>219</v>
      </c>
      <c r="D44" s="68"/>
      <c r="E44" s="397"/>
      <c r="F44" s="75"/>
      <c r="G44" s="75"/>
      <c r="H44" s="70"/>
      <c r="I44" s="70"/>
      <c r="J44" s="71"/>
      <c r="K44" s="6"/>
      <c r="L44" s="6"/>
      <c r="M44" s="44"/>
    </row>
    <row r="45" spans="1:13">
      <c r="A45" s="21"/>
      <c r="B45" s="76"/>
      <c r="C45" s="77" t="s">
        <v>220</v>
      </c>
      <c r="D45" s="78">
        <v>4.8500000000000003E-4</v>
      </c>
      <c r="E45" s="399">
        <v>52.07</v>
      </c>
      <c r="F45" s="80">
        <v>3.2</v>
      </c>
      <c r="G45" s="79">
        <v>0.63</v>
      </c>
      <c r="H45" s="64">
        <v>2.5253999999999999E-2</v>
      </c>
      <c r="I45" s="64">
        <v>1.552E-3</v>
      </c>
      <c r="J45" s="73">
        <v>3.0600000000000001E-4</v>
      </c>
      <c r="K45" s="6"/>
      <c r="L45" s="6"/>
      <c r="M45" s="44"/>
    </row>
    <row r="46" spans="1:13">
      <c r="A46" s="21"/>
      <c r="B46" s="76"/>
      <c r="C46" s="77" t="s">
        <v>221</v>
      </c>
      <c r="D46" s="78">
        <v>6.5499999999999998E-4</v>
      </c>
      <c r="E46" s="399">
        <v>52.07</v>
      </c>
      <c r="F46" s="80">
        <v>3.2</v>
      </c>
      <c r="G46" s="79">
        <v>0.63</v>
      </c>
      <c r="H46" s="64">
        <v>3.4105999999999997E-2</v>
      </c>
      <c r="I46" s="64">
        <v>2.0960000000000002E-3</v>
      </c>
      <c r="J46" s="73">
        <v>4.1300000000000001E-4</v>
      </c>
      <c r="K46" s="6"/>
      <c r="L46" s="6"/>
      <c r="M46" s="44"/>
    </row>
    <row r="47" spans="1:13" ht="26">
      <c r="A47" s="31"/>
      <c r="B47" s="31"/>
      <c r="C47" s="32"/>
      <c r="D47" s="55" t="s">
        <v>222</v>
      </c>
      <c r="E47" s="395" t="s">
        <v>184</v>
      </c>
      <c r="F47" s="55" t="s">
        <v>185</v>
      </c>
      <c r="G47" s="55" t="s">
        <v>186</v>
      </c>
      <c r="H47" s="55" t="s">
        <v>223</v>
      </c>
      <c r="I47" s="55" t="s">
        <v>224</v>
      </c>
      <c r="J47" s="56" t="s">
        <v>225</v>
      </c>
      <c r="K47" s="6"/>
      <c r="L47" s="6"/>
      <c r="M47" s="44"/>
    </row>
    <row r="48" spans="1:13">
      <c r="A48" s="21"/>
      <c r="B48" s="81"/>
      <c r="C48" s="82" t="s">
        <v>226</v>
      </c>
      <c r="D48" s="83"/>
      <c r="E48" s="120"/>
      <c r="F48" s="83"/>
      <c r="G48" s="83"/>
      <c r="H48" s="83"/>
      <c r="I48" s="83"/>
      <c r="J48" s="84"/>
      <c r="K48" s="6"/>
      <c r="L48" s="6"/>
      <c r="M48" s="44"/>
    </row>
    <row r="49" spans="1:13">
      <c r="A49" s="6"/>
      <c r="B49" s="38"/>
      <c r="C49" s="45" t="s">
        <v>227</v>
      </c>
      <c r="D49" s="72">
        <v>0.158</v>
      </c>
      <c r="E49" s="393">
        <v>75.36</v>
      </c>
      <c r="F49" s="42">
        <v>3</v>
      </c>
      <c r="G49" s="40">
        <v>0.6</v>
      </c>
      <c r="H49" s="40">
        <v>11.91</v>
      </c>
      <c r="I49" s="40">
        <v>0.47</v>
      </c>
      <c r="J49" s="85">
        <v>0.09</v>
      </c>
      <c r="K49" s="6"/>
      <c r="L49" s="6"/>
      <c r="M49" s="44"/>
    </row>
    <row r="50" spans="1:13">
      <c r="A50" s="6"/>
      <c r="B50" s="38"/>
      <c r="C50" s="45" t="s">
        <v>228</v>
      </c>
      <c r="D50" s="72">
        <v>0.12</v>
      </c>
      <c r="E50" s="393">
        <v>69.25</v>
      </c>
      <c r="F50" s="42">
        <v>3</v>
      </c>
      <c r="G50" s="40">
        <v>0.6</v>
      </c>
      <c r="H50" s="40">
        <v>8.31</v>
      </c>
      <c r="I50" s="40">
        <v>0.36</v>
      </c>
      <c r="J50" s="85">
        <v>7.0000000000000007E-2</v>
      </c>
      <c r="K50" s="6"/>
      <c r="L50" s="6"/>
      <c r="M50" s="44"/>
    </row>
    <row r="51" spans="1:13">
      <c r="A51" s="6"/>
      <c r="B51" s="38"/>
      <c r="C51" s="45" t="s">
        <v>229</v>
      </c>
      <c r="D51" s="72">
        <v>0.10299999999999999</v>
      </c>
      <c r="E51" s="393">
        <v>64.77</v>
      </c>
      <c r="F51" s="42">
        <v>3</v>
      </c>
      <c r="G51" s="40">
        <v>0.6</v>
      </c>
      <c r="H51" s="40">
        <v>6.67</v>
      </c>
      <c r="I51" s="40">
        <v>0.31</v>
      </c>
      <c r="J51" s="85">
        <v>0.06</v>
      </c>
      <c r="K51" s="6"/>
      <c r="L51" s="6"/>
      <c r="M51" s="44"/>
    </row>
    <row r="52" spans="1:13">
      <c r="A52" s="6"/>
      <c r="B52" s="38"/>
      <c r="C52" s="45" t="s">
        <v>230</v>
      </c>
      <c r="D52" s="72">
        <v>0.105</v>
      </c>
      <c r="E52" s="393">
        <v>68.72</v>
      </c>
      <c r="F52" s="42">
        <v>3</v>
      </c>
      <c r="G52" s="40">
        <v>0.6</v>
      </c>
      <c r="H52" s="40">
        <v>7.22</v>
      </c>
      <c r="I52" s="40">
        <v>0.32</v>
      </c>
      <c r="J52" s="85">
        <v>0.06</v>
      </c>
      <c r="K52" s="6"/>
      <c r="L52" s="6"/>
      <c r="M52" s="44"/>
    </row>
    <row r="53" spans="1:13">
      <c r="A53" s="6"/>
      <c r="B53" s="38"/>
      <c r="C53" s="45" t="s">
        <v>231</v>
      </c>
      <c r="D53" s="72">
        <v>0.13800000000000001</v>
      </c>
      <c r="E53" s="393">
        <v>74.540000000000006</v>
      </c>
      <c r="F53" s="42">
        <v>3</v>
      </c>
      <c r="G53" s="40">
        <v>0.6</v>
      </c>
      <c r="H53" s="40">
        <v>10.29</v>
      </c>
      <c r="I53" s="40">
        <v>0.41</v>
      </c>
      <c r="J53" s="85">
        <v>0.08</v>
      </c>
      <c r="K53" s="6"/>
      <c r="L53" s="6"/>
      <c r="M53" s="44"/>
    </row>
    <row r="54" spans="1:13">
      <c r="A54" s="6"/>
      <c r="B54" s="38"/>
      <c r="C54" s="45" t="s">
        <v>232</v>
      </c>
      <c r="D54" s="72">
        <v>0.13900000000000001</v>
      </c>
      <c r="E54" s="393">
        <v>73.25</v>
      </c>
      <c r="F54" s="42">
        <v>3</v>
      </c>
      <c r="G54" s="40">
        <v>0.6</v>
      </c>
      <c r="H54" s="40">
        <v>10.18</v>
      </c>
      <c r="I54" s="40">
        <v>0.42</v>
      </c>
      <c r="J54" s="85">
        <v>0.08</v>
      </c>
      <c r="K54" s="6"/>
      <c r="L54" s="6"/>
      <c r="M54" s="44"/>
    </row>
    <row r="55" spans="1:13">
      <c r="A55" s="6"/>
      <c r="B55" s="38"/>
      <c r="C55" s="45" t="s">
        <v>233</v>
      </c>
      <c r="D55" s="72">
        <v>0.13800000000000001</v>
      </c>
      <c r="E55" s="393">
        <v>73.959999999999994</v>
      </c>
      <c r="F55" s="42">
        <v>3</v>
      </c>
      <c r="G55" s="40">
        <v>0.6</v>
      </c>
      <c r="H55" s="40">
        <v>10.210000000000001</v>
      </c>
      <c r="I55" s="40">
        <v>0.41</v>
      </c>
      <c r="J55" s="85">
        <v>0.08</v>
      </c>
      <c r="K55" s="6"/>
      <c r="L55" s="6"/>
      <c r="M55" s="44"/>
    </row>
    <row r="56" spans="1:13">
      <c r="A56" s="6"/>
      <c r="B56" s="38"/>
      <c r="C56" s="45" t="s">
        <v>234</v>
      </c>
      <c r="D56" s="72">
        <v>0.14599999999999999</v>
      </c>
      <c r="E56" s="393">
        <v>75.040000000000006</v>
      </c>
      <c r="F56" s="42">
        <v>3</v>
      </c>
      <c r="G56" s="40">
        <v>0.6</v>
      </c>
      <c r="H56" s="40">
        <v>10.96</v>
      </c>
      <c r="I56" s="40">
        <v>0.44</v>
      </c>
      <c r="J56" s="85">
        <v>0.09</v>
      </c>
      <c r="K56" s="6"/>
      <c r="L56" s="6"/>
      <c r="M56" s="44"/>
    </row>
    <row r="57" spans="1:13">
      <c r="A57" s="6"/>
      <c r="B57" s="38"/>
      <c r="C57" s="45" t="s">
        <v>235</v>
      </c>
      <c r="D57" s="72">
        <v>6.8000000000000005E-2</v>
      </c>
      <c r="E57" s="393">
        <v>59.6</v>
      </c>
      <c r="F57" s="42">
        <v>3</v>
      </c>
      <c r="G57" s="40">
        <v>0.6</v>
      </c>
      <c r="H57" s="40">
        <v>4.05</v>
      </c>
      <c r="I57" s="40">
        <v>0.2</v>
      </c>
      <c r="J57" s="85">
        <v>0.04</v>
      </c>
      <c r="K57" s="6"/>
      <c r="L57" s="6"/>
      <c r="M57" s="44"/>
    </row>
    <row r="58" spans="1:13">
      <c r="A58" s="6"/>
      <c r="B58" s="38"/>
      <c r="C58" s="45" t="s">
        <v>236</v>
      </c>
      <c r="D58" s="72">
        <v>5.8000000000000003E-2</v>
      </c>
      <c r="E58" s="393">
        <v>65.959999999999994</v>
      </c>
      <c r="F58" s="42">
        <v>3</v>
      </c>
      <c r="G58" s="40">
        <v>0.6</v>
      </c>
      <c r="H58" s="40">
        <v>3.83</v>
      </c>
      <c r="I58" s="40">
        <v>0.17</v>
      </c>
      <c r="J58" s="85">
        <v>0.03</v>
      </c>
      <c r="K58" s="6"/>
      <c r="L58" s="6"/>
      <c r="M58" s="44"/>
    </row>
    <row r="59" spans="1:13">
      <c r="A59" s="6"/>
      <c r="B59" s="38"/>
      <c r="C59" s="45" t="s">
        <v>237</v>
      </c>
      <c r="D59" s="72">
        <v>0.14799999999999999</v>
      </c>
      <c r="E59" s="393">
        <v>74.92</v>
      </c>
      <c r="F59" s="42">
        <v>3</v>
      </c>
      <c r="G59" s="40">
        <v>0.6</v>
      </c>
      <c r="H59" s="40">
        <v>11.09</v>
      </c>
      <c r="I59" s="40">
        <v>0.44</v>
      </c>
      <c r="J59" s="85">
        <v>0.09</v>
      </c>
      <c r="K59" s="6"/>
      <c r="L59" s="6"/>
      <c r="M59" s="44"/>
    </row>
    <row r="60" spans="1:13">
      <c r="A60" s="6"/>
      <c r="B60" s="38"/>
      <c r="C60" s="45" t="s">
        <v>238</v>
      </c>
      <c r="D60" s="72">
        <v>9.9000000000000005E-2</v>
      </c>
      <c r="E60" s="393">
        <v>64.94</v>
      </c>
      <c r="F60" s="42">
        <v>3</v>
      </c>
      <c r="G60" s="40">
        <v>0.6</v>
      </c>
      <c r="H60" s="40">
        <v>6.43</v>
      </c>
      <c r="I60" s="40">
        <v>0.3</v>
      </c>
      <c r="J60" s="85">
        <v>0.06</v>
      </c>
      <c r="K60" s="6"/>
      <c r="L60" s="6"/>
      <c r="M60" s="44"/>
    </row>
    <row r="61" spans="1:13">
      <c r="A61" s="6"/>
      <c r="B61" s="38"/>
      <c r="C61" s="45" t="s">
        <v>239</v>
      </c>
      <c r="D61" s="72">
        <v>0.10299999999999999</v>
      </c>
      <c r="E61" s="393">
        <v>68.86</v>
      </c>
      <c r="F61" s="42">
        <v>3</v>
      </c>
      <c r="G61" s="40">
        <v>0.6</v>
      </c>
      <c r="H61" s="40">
        <v>7.09</v>
      </c>
      <c r="I61" s="40">
        <v>0.31</v>
      </c>
      <c r="J61" s="85">
        <v>0.06</v>
      </c>
      <c r="K61" s="6"/>
      <c r="L61" s="6"/>
      <c r="M61" s="44"/>
    </row>
    <row r="62" spans="1:13">
      <c r="A62" s="6"/>
      <c r="B62" s="38"/>
      <c r="C62" s="45" t="s">
        <v>240</v>
      </c>
      <c r="D62" s="72">
        <v>0.13500000000000001</v>
      </c>
      <c r="E62" s="393">
        <v>75.2</v>
      </c>
      <c r="F62" s="42">
        <v>3</v>
      </c>
      <c r="G62" s="40">
        <v>0.6</v>
      </c>
      <c r="H62" s="40">
        <v>10.15</v>
      </c>
      <c r="I62" s="40">
        <v>0.41</v>
      </c>
      <c r="J62" s="85">
        <v>0.08</v>
      </c>
      <c r="K62" s="6"/>
      <c r="L62" s="6"/>
      <c r="M62" s="44"/>
    </row>
    <row r="63" spans="1:13">
      <c r="A63" s="6"/>
      <c r="B63" s="38"/>
      <c r="C63" s="45" t="s">
        <v>241</v>
      </c>
      <c r="D63" s="72">
        <v>0.13500000000000001</v>
      </c>
      <c r="E63" s="393">
        <v>72.22</v>
      </c>
      <c r="F63" s="42">
        <v>3</v>
      </c>
      <c r="G63" s="40">
        <v>0.6</v>
      </c>
      <c r="H63" s="40">
        <v>9.75</v>
      </c>
      <c r="I63" s="40">
        <v>0.41</v>
      </c>
      <c r="J63" s="85">
        <v>0.08</v>
      </c>
      <c r="K63" s="6"/>
      <c r="L63" s="6"/>
      <c r="M63" s="44"/>
    </row>
    <row r="64" spans="1:13">
      <c r="A64" s="6"/>
      <c r="B64" s="38"/>
      <c r="C64" s="45" t="s">
        <v>242</v>
      </c>
      <c r="D64" s="72">
        <v>9.1999999999999998E-2</v>
      </c>
      <c r="E64" s="393">
        <v>61.71</v>
      </c>
      <c r="F64" s="42">
        <v>3</v>
      </c>
      <c r="G64" s="40">
        <v>0.6</v>
      </c>
      <c r="H64" s="40">
        <v>5.68</v>
      </c>
      <c r="I64" s="40">
        <v>0.28000000000000003</v>
      </c>
      <c r="J64" s="85">
        <v>0.06</v>
      </c>
      <c r="K64" s="6"/>
      <c r="L64" s="6"/>
      <c r="M64" s="44"/>
    </row>
    <row r="65" spans="1:13">
      <c r="A65" s="6"/>
      <c r="B65" s="38"/>
      <c r="C65" s="45" t="s">
        <v>243</v>
      </c>
      <c r="D65" s="72">
        <v>0.14399999999999999</v>
      </c>
      <c r="E65" s="393">
        <v>74.27</v>
      </c>
      <c r="F65" s="42">
        <v>3</v>
      </c>
      <c r="G65" s="40">
        <v>0.6</v>
      </c>
      <c r="H65" s="40">
        <v>10.69</v>
      </c>
      <c r="I65" s="40">
        <v>0.43</v>
      </c>
      <c r="J65" s="85">
        <v>0.09</v>
      </c>
      <c r="K65" s="6"/>
      <c r="L65" s="6"/>
      <c r="M65" s="44"/>
    </row>
    <row r="66" spans="1:13">
      <c r="A66" s="6"/>
      <c r="B66" s="38"/>
      <c r="C66" s="45" t="s">
        <v>244</v>
      </c>
      <c r="D66" s="72">
        <v>0.125</v>
      </c>
      <c r="E66" s="393">
        <v>70.22</v>
      </c>
      <c r="F66" s="42">
        <v>3</v>
      </c>
      <c r="G66" s="40">
        <v>0.6</v>
      </c>
      <c r="H66" s="40">
        <v>8.7799999999999994</v>
      </c>
      <c r="I66" s="40">
        <v>0.38</v>
      </c>
      <c r="J66" s="85">
        <v>0.08</v>
      </c>
      <c r="K66" s="6"/>
      <c r="L66" s="6"/>
      <c r="M66" s="44"/>
    </row>
    <row r="67" spans="1:13">
      <c r="A67" s="6"/>
      <c r="B67" s="38"/>
      <c r="C67" s="45" t="s">
        <v>245</v>
      </c>
      <c r="D67" s="72">
        <v>0.125</v>
      </c>
      <c r="E67" s="393">
        <v>68.02</v>
      </c>
      <c r="F67" s="42">
        <v>3</v>
      </c>
      <c r="G67" s="40">
        <v>0.6</v>
      </c>
      <c r="H67" s="40">
        <v>8.5</v>
      </c>
      <c r="I67" s="40">
        <v>0.38</v>
      </c>
      <c r="J67" s="85">
        <v>0.08</v>
      </c>
      <c r="K67" s="6"/>
      <c r="L67" s="6"/>
      <c r="M67" s="44"/>
    </row>
    <row r="68" spans="1:13">
      <c r="A68" s="6"/>
      <c r="B68" s="38"/>
      <c r="C68" s="45" t="s">
        <v>246</v>
      </c>
      <c r="D68" s="72">
        <v>0.11</v>
      </c>
      <c r="E68" s="393">
        <v>66.88</v>
      </c>
      <c r="F68" s="42">
        <v>3</v>
      </c>
      <c r="G68" s="40">
        <v>0.6</v>
      </c>
      <c r="H68" s="40">
        <v>7.36</v>
      </c>
      <c r="I68" s="40">
        <v>0.33</v>
      </c>
      <c r="J68" s="85">
        <v>7.0000000000000007E-2</v>
      </c>
      <c r="K68" s="6"/>
      <c r="L68" s="6"/>
      <c r="M68" s="44"/>
    </row>
    <row r="69" spans="1:13">
      <c r="A69" s="6"/>
      <c r="B69" s="38"/>
      <c r="C69" s="45" t="s">
        <v>247</v>
      </c>
      <c r="D69" s="72">
        <v>0.13900000000000001</v>
      </c>
      <c r="E69" s="393">
        <v>76.22</v>
      </c>
      <c r="F69" s="42">
        <v>3</v>
      </c>
      <c r="G69" s="40">
        <v>0.6</v>
      </c>
      <c r="H69" s="40">
        <v>10.59</v>
      </c>
      <c r="I69" s="40">
        <v>0.42</v>
      </c>
      <c r="J69" s="85">
        <v>0.08</v>
      </c>
      <c r="K69" s="6"/>
      <c r="L69" s="6"/>
      <c r="M69" s="44"/>
    </row>
    <row r="70" spans="1:13">
      <c r="A70" s="6"/>
      <c r="B70" s="38"/>
      <c r="C70" s="45" t="s">
        <v>248</v>
      </c>
      <c r="D70" s="72">
        <v>0.11</v>
      </c>
      <c r="E70" s="393">
        <v>70.02</v>
      </c>
      <c r="F70" s="42">
        <v>3</v>
      </c>
      <c r="G70" s="40">
        <v>0.6</v>
      </c>
      <c r="H70" s="40">
        <v>7.7</v>
      </c>
      <c r="I70" s="40">
        <v>0.33</v>
      </c>
      <c r="J70" s="85">
        <v>7.0000000000000007E-2</v>
      </c>
      <c r="K70" s="6"/>
      <c r="L70" s="6"/>
      <c r="M70" s="44"/>
    </row>
    <row r="71" spans="1:13">
      <c r="A71" s="6"/>
      <c r="B71" s="38"/>
      <c r="C71" s="45" t="s">
        <v>249</v>
      </c>
      <c r="D71" s="72">
        <v>0.125</v>
      </c>
      <c r="E71" s="393">
        <v>71.02</v>
      </c>
      <c r="F71" s="42">
        <v>3</v>
      </c>
      <c r="G71" s="40">
        <v>0.6</v>
      </c>
      <c r="H71" s="40">
        <v>8.8800000000000008</v>
      </c>
      <c r="I71" s="40">
        <v>0.38</v>
      </c>
      <c r="J71" s="85">
        <v>0.08</v>
      </c>
      <c r="K71" s="6"/>
      <c r="L71" s="6"/>
      <c r="M71" s="44"/>
    </row>
    <row r="72" spans="1:13">
      <c r="A72" s="6"/>
      <c r="B72" s="38"/>
      <c r="C72" s="45" t="s">
        <v>250</v>
      </c>
      <c r="D72" s="72">
        <v>9.0999999999999998E-2</v>
      </c>
      <c r="E72" s="393">
        <v>62.87</v>
      </c>
      <c r="F72" s="42">
        <v>3</v>
      </c>
      <c r="G72" s="40">
        <v>0.6</v>
      </c>
      <c r="H72" s="40">
        <v>5.72</v>
      </c>
      <c r="I72" s="40">
        <v>0.27</v>
      </c>
      <c r="J72" s="85">
        <v>0.05</v>
      </c>
      <c r="K72" s="86"/>
      <c r="L72" s="6"/>
      <c r="M72" s="44"/>
    </row>
    <row r="73" spans="1:13">
      <c r="A73" s="6"/>
      <c r="B73" s="38"/>
      <c r="C73" s="45" t="s">
        <v>251</v>
      </c>
      <c r="D73" s="72">
        <v>9.0999999999999998E-2</v>
      </c>
      <c r="E73" s="393">
        <v>67.77</v>
      </c>
      <c r="F73" s="42">
        <v>3</v>
      </c>
      <c r="G73" s="40">
        <v>0.6</v>
      </c>
      <c r="H73" s="40">
        <v>6.17</v>
      </c>
      <c r="I73" s="40">
        <v>0.27</v>
      </c>
      <c r="J73" s="85">
        <v>0.05</v>
      </c>
      <c r="K73" s="6"/>
      <c r="L73" s="6"/>
      <c r="M73" s="44"/>
    </row>
    <row r="74" spans="1:13">
      <c r="A74" s="6"/>
      <c r="B74" s="38"/>
      <c r="C74" s="45" t="s">
        <v>252</v>
      </c>
      <c r="D74" s="72">
        <v>0.14000000000000001</v>
      </c>
      <c r="E74" s="393">
        <v>72.930000000000007</v>
      </c>
      <c r="F74" s="42">
        <v>3</v>
      </c>
      <c r="G74" s="40">
        <v>0.6</v>
      </c>
      <c r="H74" s="40">
        <v>10.210000000000001</v>
      </c>
      <c r="I74" s="40">
        <v>0.42</v>
      </c>
      <c r="J74" s="85">
        <v>0.08</v>
      </c>
      <c r="K74" s="6"/>
      <c r="L74" s="6"/>
      <c r="M74" s="44"/>
    </row>
    <row r="75" spans="1:13">
      <c r="A75" s="6"/>
      <c r="B75" s="38"/>
      <c r="C75" s="45" t="s">
        <v>253</v>
      </c>
      <c r="D75" s="72">
        <v>0.15</v>
      </c>
      <c r="E75" s="393">
        <v>75.099999999999994</v>
      </c>
      <c r="F75" s="42">
        <v>3</v>
      </c>
      <c r="G75" s="40">
        <v>0.6</v>
      </c>
      <c r="H75" s="40">
        <v>11.27</v>
      </c>
      <c r="I75" s="40">
        <v>0.45</v>
      </c>
      <c r="J75" s="85">
        <v>0.09</v>
      </c>
      <c r="K75" s="6"/>
      <c r="L75" s="6"/>
      <c r="M75" s="44"/>
    </row>
    <row r="76" spans="1:13">
      <c r="A76" s="6"/>
      <c r="B76" s="38"/>
      <c r="C76" s="45" t="s">
        <v>254</v>
      </c>
      <c r="D76" s="72">
        <v>0.125</v>
      </c>
      <c r="E76" s="393">
        <v>72.34</v>
      </c>
      <c r="F76" s="42">
        <v>3</v>
      </c>
      <c r="G76" s="40">
        <v>0.6</v>
      </c>
      <c r="H76" s="40">
        <v>9.0399999999999991</v>
      </c>
      <c r="I76" s="40">
        <v>0.38</v>
      </c>
      <c r="J76" s="85">
        <v>0.08</v>
      </c>
      <c r="K76" s="6"/>
      <c r="L76" s="6"/>
      <c r="M76" s="44"/>
    </row>
    <row r="77" spans="1:13">
      <c r="A77" s="6"/>
      <c r="B77" s="38"/>
      <c r="C77" s="45" t="s">
        <v>255</v>
      </c>
      <c r="D77" s="72">
        <v>0.13900000000000001</v>
      </c>
      <c r="E77" s="393">
        <v>74.540000000000006</v>
      </c>
      <c r="F77" s="42">
        <v>3</v>
      </c>
      <c r="G77" s="40">
        <v>0.6</v>
      </c>
      <c r="H77" s="40">
        <v>10.36</v>
      </c>
      <c r="I77" s="40">
        <v>0.42</v>
      </c>
      <c r="J77" s="85">
        <v>0.08</v>
      </c>
      <c r="K77" s="6"/>
      <c r="L77" s="6"/>
      <c r="M77" s="44"/>
    </row>
    <row r="78" spans="1:13">
      <c r="A78" s="6"/>
      <c r="B78" s="38"/>
      <c r="C78" s="45" t="s">
        <v>256</v>
      </c>
      <c r="D78" s="72">
        <v>0.13800000000000001</v>
      </c>
      <c r="E78" s="393">
        <v>74</v>
      </c>
      <c r="F78" s="42">
        <v>3</v>
      </c>
      <c r="G78" s="40">
        <v>0.6</v>
      </c>
      <c r="H78" s="40">
        <v>10.210000000000001</v>
      </c>
      <c r="I78" s="40">
        <v>0.41</v>
      </c>
      <c r="J78" s="85">
        <v>0.08</v>
      </c>
      <c r="K78" s="6"/>
      <c r="L78" s="6"/>
      <c r="M78" s="44"/>
    </row>
    <row r="79" spans="1:13">
      <c r="A79" s="21"/>
      <c r="B79" s="81"/>
      <c r="C79" s="82" t="s">
        <v>257</v>
      </c>
      <c r="D79" s="83"/>
      <c r="E79" s="400"/>
      <c r="F79" s="83"/>
      <c r="G79" s="83"/>
      <c r="H79" s="88"/>
      <c r="I79" s="88"/>
      <c r="J79" s="89"/>
      <c r="K79" s="6"/>
      <c r="L79" s="6"/>
      <c r="M79" s="44"/>
    </row>
    <row r="80" spans="1:13">
      <c r="A80" s="6"/>
      <c r="B80" s="38"/>
      <c r="C80" s="45" t="s">
        <v>258</v>
      </c>
      <c r="D80" s="72">
        <v>0.128</v>
      </c>
      <c r="E80" s="393">
        <v>73.84</v>
      </c>
      <c r="F80" s="42">
        <v>1.1000000000000001</v>
      </c>
      <c r="G80" s="40">
        <v>0.11</v>
      </c>
      <c r="H80" s="40">
        <v>9.4499999999999993</v>
      </c>
      <c r="I80" s="40">
        <v>0.14000000000000001</v>
      </c>
      <c r="J80" s="85">
        <v>0.01</v>
      </c>
      <c r="K80" s="6"/>
      <c r="L80" s="6"/>
      <c r="M80" s="44"/>
    </row>
    <row r="81" spans="1:13">
      <c r="A81" s="6"/>
      <c r="B81" s="38"/>
      <c r="C81" s="45" t="s">
        <v>259</v>
      </c>
      <c r="D81" s="72">
        <v>8.4000000000000005E-2</v>
      </c>
      <c r="E81" s="393">
        <v>68.44</v>
      </c>
      <c r="F81" s="42">
        <v>1.1000000000000001</v>
      </c>
      <c r="G81" s="40">
        <v>0.11</v>
      </c>
      <c r="H81" s="40">
        <v>5.75</v>
      </c>
      <c r="I81" s="40">
        <v>0.09</v>
      </c>
      <c r="J81" s="85">
        <v>0.01</v>
      </c>
      <c r="K81" s="6"/>
      <c r="L81" s="6"/>
      <c r="M81" s="44"/>
    </row>
    <row r="82" spans="1:13">
      <c r="A82" s="6"/>
      <c r="B82" s="38"/>
      <c r="C82" s="45" t="s">
        <v>260</v>
      </c>
      <c r="D82" s="72">
        <v>0.125</v>
      </c>
      <c r="E82" s="393">
        <v>71.06</v>
      </c>
      <c r="F82" s="42">
        <v>1.1000000000000001</v>
      </c>
      <c r="G82" s="40">
        <v>0.11</v>
      </c>
      <c r="H82" s="40">
        <v>8.8800000000000008</v>
      </c>
      <c r="I82" s="40">
        <v>0.14000000000000001</v>
      </c>
      <c r="J82" s="85">
        <v>0.01</v>
      </c>
      <c r="K82" s="6"/>
      <c r="L82" s="6"/>
      <c r="M82" s="44"/>
    </row>
    <row r="83" spans="1:13">
      <c r="A83" s="6"/>
      <c r="B83" s="38"/>
      <c r="C83" s="45" t="s">
        <v>261</v>
      </c>
      <c r="D83" s="72">
        <v>0.12</v>
      </c>
      <c r="E83" s="393">
        <v>81.55</v>
      </c>
      <c r="F83" s="42">
        <v>1.1000000000000001</v>
      </c>
      <c r="G83" s="40">
        <v>0.11</v>
      </c>
      <c r="H83" s="40">
        <v>9.7899999999999991</v>
      </c>
      <c r="I83" s="40">
        <v>0.13</v>
      </c>
      <c r="J83" s="85">
        <v>0.01</v>
      </c>
      <c r="K83" s="6"/>
      <c r="L83" s="6"/>
      <c r="M83" s="44"/>
    </row>
    <row r="84" spans="1:13" ht="42">
      <c r="A84" s="21"/>
      <c r="B84" s="81"/>
      <c r="C84" s="90" t="s">
        <v>262</v>
      </c>
      <c r="D84" s="83"/>
      <c r="E84" s="400"/>
      <c r="F84" s="83"/>
      <c r="G84" s="83"/>
      <c r="H84" s="88"/>
      <c r="I84" s="88"/>
      <c r="J84" s="89"/>
      <c r="K84" s="6"/>
      <c r="L84" s="6"/>
      <c r="M84" s="44"/>
    </row>
    <row r="85" spans="1:13">
      <c r="A85" s="6"/>
      <c r="B85" s="38"/>
      <c r="C85" s="45" t="s">
        <v>263</v>
      </c>
      <c r="D85" s="88"/>
      <c r="E85" s="401">
        <v>94.4</v>
      </c>
      <c r="F85" s="42">
        <v>1.9</v>
      </c>
      <c r="G85" s="40">
        <v>0.42</v>
      </c>
      <c r="H85" s="88"/>
      <c r="I85" s="88"/>
      <c r="J85" s="89"/>
      <c r="K85" s="6"/>
      <c r="L85" s="6"/>
      <c r="M85" s="44"/>
    </row>
    <row r="86" spans="1:13">
      <c r="A86" s="6"/>
      <c r="B86" s="38"/>
      <c r="C86" s="45" t="s">
        <v>264</v>
      </c>
      <c r="D86" s="88"/>
      <c r="E86" s="401">
        <v>93.7</v>
      </c>
      <c r="F86" s="42">
        <v>1.9</v>
      </c>
      <c r="G86" s="40">
        <v>0.42</v>
      </c>
      <c r="H86" s="88"/>
      <c r="I86" s="88"/>
      <c r="J86" s="89"/>
      <c r="K86" s="6"/>
      <c r="L86" s="6"/>
      <c r="M86" s="44"/>
    </row>
    <row r="87" spans="1:13">
      <c r="A87" s="6"/>
      <c r="B87" s="38"/>
      <c r="C87" s="45" t="s">
        <v>265</v>
      </c>
      <c r="D87" s="88"/>
      <c r="E87" s="401">
        <v>95.5</v>
      </c>
      <c r="F87" s="42">
        <v>1.9</v>
      </c>
      <c r="G87" s="40">
        <v>0.42</v>
      </c>
      <c r="H87" s="88"/>
      <c r="I87" s="88"/>
      <c r="J87" s="89"/>
      <c r="K87" s="6"/>
      <c r="L87" s="6"/>
      <c r="M87" s="44"/>
    </row>
    <row r="88" spans="1:13">
      <c r="A88" s="6"/>
      <c r="B88" s="38"/>
      <c r="C88" s="45" t="s">
        <v>266</v>
      </c>
      <c r="D88" s="88"/>
      <c r="E88" s="401">
        <v>93.7</v>
      </c>
      <c r="F88" s="42">
        <v>1.9</v>
      </c>
      <c r="G88" s="40">
        <v>0.42</v>
      </c>
      <c r="H88" s="88"/>
      <c r="I88" s="88"/>
      <c r="J88" s="89"/>
      <c r="K88" s="6"/>
      <c r="L88" s="6"/>
      <c r="M88" s="44"/>
    </row>
    <row r="89" spans="1:13" ht="16" thickBot="1">
      <c r="A89" s="6"/>
      <c r="B89" s="38"/>
      <c r="C89" s="91" t="s">
        <v>267</v>
      </c>
      <c r="D89" s="92"/>
      <c r="E89" s="402">
        <v>95.1</v>
      </c>
      <c r="F89" s="93">
        <v>1.9</v>
      </c>
      <c r="G89" s="94">
        <v>0.42</v>
      </c>
      <c r="H89" s="92"/>
      <c r="I89" s="92"/>
      <c r="J89" s="95"/>
      <c r="K89" s="6"/>
      <c r="L89" s="6"/>
      <c r="M89" s="44"/>
    </row>
    <row r="90" spans="1:13">
      <c r="A90" s="21"/>
      <c r="B90" s="81"/>
      <c r="C90" s="96" t="s">
        <v>268</v>
      </c>
      <c r="D90" s="21"/>
      <c r="E90" s="400"/>
      <c r="F90" s="97"/>
      <c r="G90" s="97"/>
      <c r="H90" s="21"/>
      <c r="I90" s="21"/>
      <c r="J90" s="21"/>
      <c r="K90" s="21"/>
      <c r="L90" s="21"/>
      <c r="M90" s="44"/>
    </row>
    <row r="91" spans="1:13">
      <c r="A91" s="6"/>
      <c r="B91" s="7"/>
      <c r="C91" s="854" t="s">
        <v>721</v>
      </c>
      <c r="D91" s="854"/>
      <c r="E91" s="854"/>
      <c r="F91" s="854"/>
      <c r="G91" s="854"/>
      <c r="H91" s="854"/>
      <c r="I91" s="854"/>
      <c r="J91" s="854"/>
      <c r="K91" s="854"/>
      <c r="L91" s="6"/>
      <c r="M91" s="98"/>
    </row>
    <row r="92" spans="1:13">
      <c r="A92" s="6"/>
      <c r="B92" s="7"/>
      <c r="C92" s="100" t="s">
        <v>722</v>
      </c>
      <c r="D92" s="6"/>
      <c r="E92" s="110"/>
      <c r="F92" s="6"/>
      <c r="G92" s="6"/>
      <c r="H92" s="6"/>
      <c r="I92" s="6"/>
      <c r="J92" s="6"/>
      <c r="K92" s="13"/>
      <c r="L92" s="6"/>
      <c r="M92" s="98"/>
    </row>
    <row r="93" spans="1:13">
      <c r="A93" s="6"/>
      <c r="B93" s="7"/>
      <c r="C93" s="854" t="s">
        <v>723</v>
      </c>
      <c r="D93" s="854"/>
      <c r="E93" s="854"/>
      <c r="F93" s="854"/>
      <c r="G93" s="854"/>
      <c r="H93" s="854"/>
      <c r="I93" s="854"/>
      <c r="J93" s="854"/>
      <c r="K93" s="854"/>
      <c r="L93" s="6"/>
      <c r="M93" s="98"/>
    </row>
    <row r="94" spans="1:13">
      <c r="A94" s="6"/>
      <c r="B94" s="7"/>
      <c r="C94" s="403" t="s">
        <v>724</v>
      </c>
      <c r="D94" s="99"/>
      <c r="E94" s="404"/>
      <c r="F94" s="99"/>
      <c r="G94" s="99"/>
      <c r="H94" s="99"/>
      <c r="I94" s="99"/>
      <c r="J94" s="99"/>
      <c r="K94" s="99"/>
      <c r="L94" s="6"/>
      <c r="M94" s="98"/>
    </row>
    <row r="95" spans="1:13">
      <c r="A95" s="6"/>
      <c r="B95" s="7"/>
      <c r="C95" s="403" t="s">
        <v>725</v>
      </c>
      <c r="D95" s="99"/>
      <c r="E95" s="404"/>
      <c r="F95" s="99"/>
      <c r="G95" s="99"/>
      <c r="H95" s="99"/>
      <c r="I95" s="99"/>
      <c r="J95" s="99"/>
      <c r="K95" s="99"/>
      <c r="L95" s="6"/>
      <c r="M95" s="98"/>
    </row>
    <row r="96" spans="1:13">
      <c r="A96" s="6"/>
      <c r="B96" s="7"/>
      <c r="C96" s="110"/>
      <c r="D96" s="110"/>
      <c r="E96" s="110"/>
      <c r="F96" s="110"/>
      <c r="G96" s="110"/>
      <c r="H96" s="110"/>
      <c r="I96" s="110"/>
      <c r="J96" s="110"/>
      <c r="K96" s="110"/>
      <c r="L96" s="110"/>
      <c r="M96" s="6"/>
    </row>
    <row r="97" spans="1:13" ht="18">
      <c r="A97" s="21"/>
      <c r="B97" s="22" t="s">
        <v>272</v>
      </c>
      <c r="C97" s="23" t="s">
        <v>273</v>
      </c>
      <c r="D97" s="24"/>
      <c r="E97" s="389"/>
      <c r="F97" s="24"/>
      <c r="G97" s="25"/>
      <c r="H97" s="25"/>
      <c r="I97" s="25"/>
      <c r="J97" s="25"/>
      <c r="K97" s="25"/>
      <c r="L97" s="26"/>
      <c r="M97" s="21"/>
    </row>
    <row r="98" spans="1:13" ht="16" thickBot="1">
      <c r="A98" s="6"/>
      <c r="B98" s="7"/>
      <c r="C98" s="6"/>
      <c r="D98" s="6"/>
      <c r="E98" s="110"/>
      <c r="F98" s="6"/>
      <c r="G98" s="6"/>
      <c r="H98" s="6"/>
      <c r="I98" s="6"/>
      <c r="J98" s="6"/>
      <c r="K98" s="6"/>
      <c r="L98" s="6"/>
      <c r="M98" s="6"/>
    </row>
    <row r="99" spans="1:13" ht="17" thickBot="1">
      <c r="A99" s="81"/>
      <c r="B99" s="81"/>
      <c r="C99" s="101" t="s">
        <v>178</v>
      </c>
      <c r="D99" s="102" t="s">
        <v>274</v>
      </c>
      <c r="E99" s="405" t="s">
        <v>275</v>
      </c>
      <c r="F99" s="13"/>
      <c r="G99" s="31"/>
      <c r="H99" s="105"/>
      <c r="I99" s="106"/>
      <c r="J99" s="106"/>
      <c r="K99" s="81"/>
      <c r="L99" s="81"/>
      <c r="M99" s="6"/>
    </row>
    <row r="100" spans="1:13">
      <c r="A100" s="6"/>
      <c r="B100" s="7"/>
      <c r="C100" s="107" t="s">
        <v>228</v>
      </c>
      <c r="D100" s="406">
        <v>8.31</v>
      </c>
      <c r="E100" s="407" t="s">
        <v>276</v>
      </c>
      <c r="F100" s="104"/>
      <c r="G100" s="105"/>
      <c r="H100" s="105"/>
      <c r="I100" s="106"/>
      <c r="J100" s="110"/>
      <c r="K100" s="6"/>
      <c r="L100" s="6"/>
      <c r="M100" s="44"/>
    </row>
    <row r="101" spans="1:13">
      <c r="A101" s="6"/>
      <c r="B101" s="7"/>
      <c r="C101" s="111" t="s">
        <v>258</v>
      </c>
      <c r="D101" s="399">
        <v>9.4499999999999993</v>
      </c>
      <c r="E101" s="408" t="s">
        <v>276</v>
      </c>
      <c r="F101" s="105"/>
      <c r="G101" s="105"/>
      <c r="H101" s="105"/>
      <c r="I101" s="106"/>
      <c r="J101" s="110"/>
      <c r="K101" s="6"/>
      <c r="L101" s="6"/>
      <c r="M101" s="44"/>
    </row>
    <row r="102" spans="1:13">
      <c r="A102" s="6"/>
      <c r="B102" s="7"/>
      <c r="C102" s="111" t="s">
        <v>277</v>
      </c>
      <c r="D102" s="326">
        <v>5.4440000000000002E-2</v>
      </c>
      <c r="E102" s="408" t="s">
        <v>278</v>
      </c>
      <c r="F102" s="105"/>
      <c r="G102" s="105"/>
      <c r="H102" s="105"/>
      <c r="I102" s="106"/>
      <c r="J102" s="110"/>
      <c r="K102" s="6"/>
      <c r="L102" s="6"/>
      <c r="M102" s="44"/>
    </row>
    <row r="103" spans="1:13">
      <c r="A103" s="6"/>
      <c r="B103" s="38"/>
      <c r="C103" s="111" t="s">
        <v>279</v>
      </c>
      <c r="D103" s="399">
        <v>10.210000000000001</v>
      </c>
      <c r="E103" s="408" t="s">
        <v>276</v>
      </c>
      <c r="F103" s="105"/>
      <c r="G103" s="105"/>
      <c r="H103" s="105"/>
      <c r="I103" s="106"/>
      <c r="J103" s="110"/>
      <c r="K103" s="6"/>
      <c r="L103" s="6"/>
      <c r="M103" s="44"/>
    </row>
    <row r="104" spans="1:13">
      <c r="A104" s="6"/>
      <c r="B104" s="7"/>
      <c r="C104" s="111" t="s">
        <v>259</v>
      </c>
      <c r="D104" s="399">
        <v>5.75</v>
      </c>
      <c r="E104" s="408" t="s">
        <v>276</v>
      </c>
      <c r="F104" s="105"/>
      <c r="G104" s="105"/>
      <c r="H104" s="105"/>
      <c r="I104" s="106"/>
      <c r="J104" s="110"/>
      <c r="K104" s="6"/>
      <c r="L104" s="6"/>
      <c r="M104" s="44"/>
    </row>
    <row r="105" spans="1:13">
      <c r="A105" s="6"/>
      <c r="B105" s="7"/>
      <c r="C105" s="111" t="s">
        <v>241</v>
      </c>
      <c r="D105" s="399">
        <v>9.75</v>
      </c>
      <c r="E105" s="408" t="s">
        <v>276</v>
      </c>
      <c r="F105" s="105"/>
      <c r="G105" s="105"/>
      <c r="H105" s="105"/>
      <c r="I105" s="106"/>
      <c r="J105" s="110"/>
      <c r="K105" s="6"/>
      <c r="L105" s="6"/>
      <c r="M105" s="44"/>
    </row>
    <row r="106" spans="1:13">
      <c r="A106" s="6"/>
      <c r="B106" s="7"/>
      <c r="C106" s="77" t="s">
        <v>280</v>
      </c>
      <c r="D106" s="399">
        <v>4.5</v>
      </c>
      <c r="E106" s="408" t="s">
        <v>276</v>
      </c>
      <c r="F106" s="6"/>
      <c r="G106" s="105"/>
      <c r="H106" s="105"/>
      <c r="I106" s="106"/>
      <c r="J106" s="110"/>
      <c r="K106" s="6"/>
      <c r="L106" s="6"/>
      <c r="M106" s="44"/>
    </row>
    <row r="107" spans="1:13">
      <c r="A107" s="6"/>
      <c r="B107" s="7"/>
      <c r="C107" s="111" t="s">
        <v>242</v>
      </c>
      <c r="D107" s="399">
        <v>5.68</v>
      </c>
      <c r="E107" s="408" t="s">
        <v>276</v>
      </c>
      <c r="F107" s="105"/>
      <c r="G107" s="116"/>
      <c r="H107" s="105"/>
      <c r="I107" s="106"/>
      <c r="J107" s="110"/>
      <c r="K107" s="6"/>
      <c r="L107" s="6"/>
      <c r="M107" s="44"/>
    </row>
    <row r="108" spans="1:13">
      <c r="A108" s="6"/>
      <c r="B108" s="7"/>
      <c r="C108" s="111" t="s">
        <v>244</v>
      </c>
      <c r="D108" s="399">
        <v>8.7799999999999994</v>
      </c>
      <c r="E108" s="408" t="s">
        <v>276</v>
      </c>
      <c r="F108" s="105"/>
      <c r="G108" s="105"/>
      <c r="H108" s="105"/>
      <c r="I108" s="106"/>
      <c r="J108" s="110"/>
      <c r="K108" s="6"/>
      <c r="L108" s="6"/>
      <c r="M108" s="44"/>
    </row>
    <row r="109" spans="1:13" ht="16" thickBot="1">
      <c r="A109" s="6"/>
      <c r="B109" s="7"/>
      <c r="C109" s="117" t="s">
        <v>281</v>
      </c>
      <c r="D109" s="227">
        <v>11.27</v>
      </c>
      <c r="E109" s="409" t="s">
        <v>276</v>
      </c>
      <c r="F109" s="105"/>
      <c r="G109" s="105"/>
      <c r="H109" s="105"/>
      <c r="I109" s="106"/>
      <c r="J109" s="106"/>
      <c r="K109" s="6"/>
      <c r="L109" s="6"/>
      <c r="M109" s="44"/>
    </row>
    <row r="110" spans="1:13">
      <c r="A110" s="21"/>
      <c r="B110" s="81"/>
      <c r="C110" s="96" t="s">
        <v>268</v>
      </c>
      <c r="D110" s="21"/>
      <c r="E110" s="120"/>
      <c r="F110" s="120"/>
      <c r="G110" s="120"/>
      <c r="H110" s="120"/>
      <c r="I110" s="120"/>
      <c r="J110" s="120"/>
      <c r="K110" s="21"/>
      <c r="L110" s="21"/>
      <c r="M110" s="98"/>
    </row>
    <row r="111" spans="1:13">
      <c r="A111" s="6"/>
      <c r="B111" s="7"/>
      <c r="C111" s="854" t="s">
        <v>726</v>
      </c>
      <c r="D111" s="854"/>
      <c r="E111" s="854"/>
      <c r="F111" s="854"/>
      <c r="G111" s="854"/>
      <c r="H111" s="854"/>
      <c r="I111" s="854"/>
      <c r="J111" s="854"/>
      <c r="K111" s="854"/>
      <c r="L111" s="110"/>
      <c r="M111" s="110"/>
    </row>
    <row r="112" spans="1:13">
      <c r="A112" s="6"/>
      <c r="B112" s="7"/>
      <c r="C112" s="100" t="s">
        <v>722</v>
      </c>
      <c r="D112" s="6"/>
      <c r="E112" s="110"/>
      <c r="F112" s="6"/>
      <c r="G112" s="6"/>
      <c r="H112" s="6"/>
      <c r="I112" s="6"/>
      <c r="J112" s="6"/>
      <c r="K112" s="13"/>
      <c r="L112" s="110"/>
      <c r="M112" s="110"/>
    </row>
    <row r="113" spans="1:13">
      <c r="A113" s="6"/>
      <c r="B113" s="7"/>
      <c r="C113" s="854" t="s">
        <v>723</v>
      </c>
      <c r="D113" s="854"/>
      <c r="E113" s="854"/>
      <c r="F113" s="854"/>
      <c r="G113" s="854"/>
      <c r="H113" s="854"/>
      <c r="I113" s="854"/>
      <c r="J113" s="854"/>
      <c r="K113" s="854"/>
      <c r="L113" s="110"/>
      <c r="M113" s="110"/>
    </row>
    <row r="114" spans="1:13">
      <c r="A114" s="6"/>
      <c r="B114" s="7"/>
      <c r="C114" s="878" t="s">
        <v>727</v>
      </c>
      <c r="D114" s="878"/>
      <c r="E114" s="878"/>
      <c r="F114" s="878"/>
      <c r="G114" s="878"/>
      <c r="H114" s="878"/>
      <c r="I114" s="878"/>
      <c r="J114" s="878"/>
      <c r="K114" s="878"/>
      <c r="L114" s="110"/>
      <c r="M114" s="110"/>
    </row>
    <row r="115" spans="1:13">
      <c r="A115" s="6"/>
      <c r="B115" s="7"/>
      <c r="C115" s="403" t="s">
        <v>725</v>
      </c>
      <c r="D115" s="219"/>
      <c r="E115" s="20"/>
      <c r="F115" s="219"/>
      <c r="G115" s="219"/>
      <c r="H115" s="219"/>
      <c r="I115" s="219"/>
      <c r="J115" s="219"/>
      <c r="K115" s="219"/>
      <c r="L115" s="110"/>
      <c r="M115" s="110"/>
    </row>
    <row r="116" spans="1:13">
      <c r="A116" s="6"/>
      <c r="B116" s="7"/>
      <c r="C116" s="124"/>
      <c r="D116" s="6"/>
      <c r="E116" s="110"/>
      <c r="F116" s="6"/>
      <c r="G116" s="6"/>
      <c r="H116" s="6"/>
      <c r="I116" s="6"/>
      <c r="J116" s="6"/>
      <c r="K116" s="6"/>
      <c r="L116" s="110"/>
      <c r="M116" s="110"/>
    </row>
    <row r="117" spans="1:13" ht="18">
      <c r="A117" s="8"/>
      <c r="B117" s="125" t="s">
        <v>284</v>
      </c>
      <c r="C117" s="126" t="s">
        <v>285</v>
      </c>
      <c r="D117" s="127"/>
      <c r="E117" s="410"/>
      <c r="F117" s="128"/>
      <c r="G117" s="128"/>
      <c r="H117" s="128"/>
      <c r="I117" s="128"/>
      <c r="J117" s="128"/>
      <c r="K117" s="128"/>
      <c r="L117" s="129"/>
      <c r="M117" s="6"/>
    </row>
    <row r="118" spans="1:13" ht="16" thickBot="1">
      <c r="A118" s="6"/>
      <c r="B118" s="6"/>
      <c r="C118" s="6"/>
      <c r="D118" s="6"/>
      <c r="E118" s="110"/>
      <c r="F118" s="6"/>
      <c r="G118" s="6"/>
      <c r="H118" s="6"/>
      <c r="I118" s="6"/>
      <c r="J118" s="6"/>
      <c r="K118" s="6"/>
      <c r="L118" s="6"/>
      <c r="M118" s="6"/>
    </row>
    <row r="119" spans="1:13" ht="31" thickBot="1">
      <c r="A119" s="6"/>
      <c r="B119" s="6"/>
      <c r="C119" s="130" t="s">
        <v>82</v>
      </c>
      <c r="D119" s="131" t="s">
        <v>286</v>
      </c>
      <c r="E119" s="411" t="s">
        <v>287</v>
      </c>
      <c r="F119" s="133" t="s">
        <v>288</v>
      </c>
      <c r="G119" s="332"/>
      <c r="H119" s="98"/>
      <c r="I119" s="6"/>
      <c r="J119" s="6"/>
      <c r="K119" s="6"/>
      <c r="L119" s="6"/>
      <c r="M119" s="6"/>
    </row>
    <row r="120" spans="1:13">
      <c r="A120" s="6"/>
      <c r="B120" s="6"/>
      <c r="C120" s="135" t="s">
        <v>289</v>
      </c>
      <c r="D120" s="136" t="s">
        <v>646</v>
      </c>
      <c r="E120" s="412">
        <v>0.1696</v>
      </c>
      <c r="F120" s="138">
        <v>1.9699999999999999E-2</v>
      </c>
      <c r="G120" s="663">
        <f>E120/1000000</f>
        <v>1.6960000000000001E-7</v>
      </c>
      <c r="H120" s="6"/>
      <c r="I120" s="6"/>
      <c r="J120" s="6"/>
      <c r="K120" s="6"/>
      <c r="L120" s="6"/>
      <c r="M120" s="6"/>
    </row>
    <row r="121" spans="1:13">
      <c r="A121" s="6"/>
      <c r="B121" s="6"/>
      <c r="C121" s="139"/>
      <c r="D121" s="140" t="s">
        <v>647</v>
      </c>
      <c r="E121" s="413">
        <v>0.14230000000000001</v>
      </c>
      <c r="F121" s="142">
        <v>4.4299999999999999E-2</v>
      </c>
      <c r="G121" s="663">
        <f t="shared" ref="G121:G184" si="0">E121/1000000</f>
        <v>1.423E-7</v>
      </c>
      <c r="H121" s="6"/>
      <c r="I121" s="6"/>
      <c r="J121" s="6"/>
      <c r="K121" s="6"/>
      <c r="L121" s="6"/>
      <c r="M121" s="6"/>
    </row>
    <row r="122" spans="1:13">
      <c r="A122" s="6"/>
      <c r="B122" s="6"/>
      <c r="C122" s="139"/>
      <c r="D122" s="140" t="s">
        <v>648</v>
      </c>
      <c r="E122" s="413">
        <v>0.1406</v>
      </c>
      <c r="F122" s="142">
        <v>4.58E-2</v>
      </c>
      <c r="G122" s="663">
        <f t="shared" si="0"/>
        <v>1.406E-7</v>
      </c>
      <c r="H122" s="6"/>
      <c r="I122" s="6"/>
      <c r="J122" s="6"/>
      <c r="K122" s="6"/>
      <c r="L122" s="6"/>
      <c r="M122" s="6"/>
    </row>
    <row r="123" spans="1:13">
      <c r="A123" s="6"/>
      <c r="B123" s="6"/>
      <c r="C123" s="139"/>
      <c r="D123" s="140" t="s">
        <v>649</v>
      </c>
      <c r="E123" s="413">
        <v>0.1389</v>
      </c>
      <c r="F123" s="142">
        <v>4.7300000000000002E-2</v>
      </c>
      <c r="G123" s="663">
        <f t="shared" si="0"/>
        <v>1.3890000000000001E-7</v>
      </c>
      <c r="H123" s="6"/>
      <c r="I123" s="6"/>
      <c r="J123" s="6"/>
      <c r="K123" s="6"/>
      <c r="L123" s="6"/>
      <c r="M123" s="6"/>
    </row>
    <row r="124" spans="1:13">
      <c r="A124" s="6"/>
      <c r="B124" s="6"/>
      <c r="C124" s="139"/>
      <c r="D124" s="140" t="s">
        <v>650</v>
      </c>
      <c r="E124" s="413">
        <v>0.1326</v>
      </c>
      <c r="F124" s="142">
        <v>4.99E-2</v>
      </c>
      <c r="G124" s="663">
        <f t="shared" si="0"/>
        <v>1.3259999999999998E-7</v>
      </c>
      <c r="H124" s="6"/>
      <c r="I124" s="6"/>
      <c r="J124" s="6"/>
      <c r="K124" s="6"/>
      <c r="L124" s="6"/>
      <c r="M124" s="6"/>
    </row>
    <row r="125" spans="1:13">
      <c r="A125" s="6"/>
      <c r="B125" s="6"/>
      <c r="C125" s="139"/>
      <c r="D125" s="140" t="s">
        <v>651</v>
      </c>
      <c r="E125" s="413">
        <v>8.0199999999999994E-2</v>
      </c>
      <c r="F125" s="142">
        <v>6.2600000000000003E-2</v>
      </c>
      <c r="G125" s="663">
        <f t="shared" si="0"/>
        <v>8.019999999999999E-8</v>
      </c>
      <c r="H125" s="6"/>
      <c r="I125" s="6"/>
      <c r="J125" s="6"/>
      <c r="K125" s="6"/>
      <c r="L125" s="6"/>
      <c r="M125" s="6"/>
    </row>
    <row r="126" spans="1:13">
      <c r="A126" s="6"/>
      <c r="B126" s="6"/>
      <c r="C126" s="139"/>
      <c r="D126" s="140" t="s">
        <v>652</v>
      </c>
      <c r="E126" s="413">
        <v>7.9500000000000001E-2</v>
      </c>
      <c r="F126" s="142">
        <v>6.2700000000000006E-2</v>
      </c>
      <c r="G126" s="663">
        <f t="shared" si="0"/>
        <v>7.9500000000000004E-8</v>
      </c>
      <c r="H126" s="6"/>
      <c r="I126" s="6"/>
      <c r="J126" s="6"/>
      <c r="K126" s="6"/>
      <c r="L126" s="6"/>
      <c r="M126" s="6"/>
    </row>
    <row r="127" spans="1:13">
      <c r="A127" s="6"/>
      <c r="B127" s="6"/>
      <c r="C127" s="139"/>
      <c r="D127" s="140" t="s">
        <v>653</v>
      </c>
      <c r="E127" s="413">
        <v>7.8200000000000006E-2</v>
      </c>
      <c r="F127" s="142">
        <v>6.3E-2</v>
      </c>
      <c r="G127" s="663">
        <f t="shared" si="0"/>
        <v>7.8200000000000012E-8</v>
      </c>
      <c r="H127" s="6"/>
      <c r="I127" s="6"/>
      <c r="J127" s="6"/>
      <c r="K127" s="6"/>
      <c r="L127" s="6"/>
      <c r="M127" s="6"/>
    </row>
    <row r="128" spans="1:13">
      <c r="A128" s="6"/>
      <c r="B128" s="6"/>
      <c r="C128" s="139"/>
      <c r="D128" s="140" t="s">
        <v>654</v>
      </c>
      <c r="E128" s="413">
        <v>7.0400000000000004E-2</v>
      </c>
      <c r="F128" s="142">
        <v>6.4699999999999994E-2</v>
      </c>
      <c r="G128" s="663">
        <f t="shared" si="0"/>
        <v>7.0400000000000008E-8</v>
      </c>
      <c r="H128" s="6"/>
      <c r="I128" s="6"/>
      <c r="J128" s="6"/>
      <c r="K128" s="6"/>
      <c r="L128" s="6"/>
      <c r="M128" s="6"/>
    </row>
    <row r="129" spans="1:13">
      <c r="A129" s="6"/>
      <c r="B129" s="6"/>
      <c r="C129" s="139"/>
      <c r="D129" s="143" t="s">
        <v>655</v>
      </c>
      <c r="E129" s="414">
        <v>6.1699999999999998E-2</v>
      </c>
      <c r="F129" s="152">
        <v>6.0299999999999999E-2</v>
      </c>
      <c r="G129" s="663">
        <f t="shared" si="0"/>
        <v>6.1700000000000003E-8</v>
      </c>
      <c r="H129" s="6"/>
      <c r="I129" s="6"/>
      <c r="J129" s="6"/>
      <c r="K129" s="6"/>
      <c r="L129" s="6"/>
      <c r="M129" s="6"/>
    </row>
    <row r="130" spans="1:13">
      <c r="A130" s="6"/>
      <c r="B130" s="6"/>
      <c r="C130" s="139"/>
      <c r="D130" s="143" t="s">
        <v>656</v>
      </c>
      <c r="E130" s="414">
        <v>5.3100000000000001E-2</v>
      </c>
      <c r="F130" s="152">
        <v>5.6000000000000001E-2</v>
      </c>
      <c r="G130" s="663">
        <f t="shared" si="0"/>
        <v>5.3099999999999999E-8</v>
      </c>
      <c r="H130" s="6"/>
      <c r="I130" s="6"/>
      <c r="J130" s="6"/>
      <c r="K130" s="6"/>
      <c r="L130" s="6"/>
      <c r="M130" s="6"/>
    </row>
    <row r="131" spans="1:13">
      <c r="A131" s="6"/>
      <c r="B131" s="6"/>
      <c r="C131" s="139"/>
      <c r="D131" s="143" t="s">
        <v>657</v>
      </c>
      <c r="E131" s="414">
        <v>4.3400000000000001E-2</v>
      </c>
      <c r="F131" s="152">
        <v>5.0299999999999997E-2</v>
      </c>
      <c r="G131" s="663">
        <f t="shared" si="0"/>
        <v>4.3399999999999998E-8</v>
      </c>
      <c r="H131" s="6"/>
      <c r="I131" s="6"/>
      <c r="J131" s="6"/>
      <c r="K131" s="6"/>
      <c r="L131" s="6"/>
      <c r="M131" s="6"/>
    </row>
    <row r="132" spans="1:13">
      <c r="A132" s="6"/>
      <c r="B132" s="6"/>
      <c r="C132" s="139"/>
      <c r="D132" s="143" t="s">
        <v>658</v>
      </c>
      <c r="E132" s="414">
        <v>3.3700000000000001E-2</v>
      </c>
      <c r="F132" s="152">
        <v>4.4600000000000001E-2</v>
      </c>
      <c r="G132" s="663">
        <f t="shared" si="0"/>
        <v>3.3700000000000004E-8</v>
      </c>
      <c r="H132" s="6"/>
      <c r="I132" s="6"/>
      <c r="J132" s="6"/>
      <c r="K132" s="6"/>
      <c r="L132" s="6"/>
      <c r="M132" s="6"/>
    </row>
    <row r="133" spans="1:13">
      <c r="A133" s="6"/>
      <c r="B133" s="6"/>
      <c r="C133" s="139"/>
      <c r="D133" s="143" t="s">
        <v>659</v>
      </c>
      <c r="E133" s="414">
        <v>2.4E-2</v>
      </c>
      <c r="F133" s="152">
        <v>3.8899999999999997E-2</v>
      </c>
      <c r="G133" s="663">
        <f t="shared" si="0"/>
        <v>2.4E-8</v>
      </c>
      <c r="H133" s="6"/>
      <c r="I133" s="6"/>
      <c r="J133" s="6"/>
      <c r="K133" s="6"/>
      <c r="L133" s="6"/>
      <c r="M133" s="6"/>
    </row>
    <row r="134" spans="1:13">
      <c r="A134" s="6"/>
      <c r="B134" s="6"/>
      <c r="C134" s="139"/>
      <c r="D134" s="143" t="s">
        <v>660</v>
      </c>
      <c r="E134" s="414">
        <v>2.1499999999999998E-2</v>
      </c>
      <c r="F134" s="152">
        <v>3.5499999999999997E-2</v>
      </c>
      <c r="G134" s="663">
        <f t="shared" si="0"/>
        <v>2.1499999999999997E-8</v>
      </c>
      <c r="H134" s="6"/>
      <c r="I134" s="6"/>
      <c r="J134" s="6"/>
      <c r="K134" s="6"/>
      <c r="L134" s="6"/>
      <c r="M134" s="6"/>
    </row>
    <row r="135" spans="1:13">
      <c r="A135" s="6"/>
      <c r="B135" s="6"/>
      <c r="C135" s="139"/>
      <c r="D135" s="143" t="s">
        <v>661</v>
      </c>
      <c r="E135" s="414">
        <v>1.7500000000000002E-2</v>
      </c>
      <c r="F135" s="152">
        <v>3.04E-2</v>
      </c>
      <c r="G135" s="663">
        <f t="shared" si="0"/>
        <v>1.7500000000000001E-8</v>
      </c>
      <c r="H135" s="6"/>
      <c r="I135" s="6"/>
      <c r="J135" s="6"/>
      <c r="K135" s="6"/>
      <c r="L135" s="6"/>
      <c r="M135" s="6"/>
    </row>
    <row r="136" spans="1:13">
      <c r="A136" s="6"/>
      <c r="B136" s="6"/>
      <c r="C136" s="139"/>
      <c r="D136" s="143" t="s">
        <v>662</v>
      </c>
      <c r="E136" s="414">
        <v>1.0500000000000001E-2</v>
      </c>
      <c r="F136" s="152">
        <v>2.12E-2</v>
      </c>
      <c r="G136" s="663">
        <f t="shared" si="0"/>
        <v>1.0500000000000001E-8</v>
      </c>
      <c r="H136" s="6"/>
      <c r="I136" s="6"/>
      <c r="J136" s="6"/>
      <c r="K136" s="6"/>
      <c r="L136" s="6"/>
      <c r="M136" s="6"/>
    </row>
    <row r="137" spans="1:13">
      <c r="A137" s="6"/>
      <c r="B137" s="6"/>
      <c r="C137" s="139"/>
      <c r="D137" s="143" t="s">
        <v>663</v>
      </c>
      <c r="E137" s="414">
        <v>1.0200000000000001E-2</v>
      </c>
      <c r="F137" s="152">
        <v>2.07E-2</v>
      </c>
      <c r="G137" s="663">
        <f t="shared" si="0"/>
        <v>1.02E-8</v>
      </c>
      <c r="H137" s="6"/>
      <c r="I137" s="6"/>
      <c r="J137" s="6"/>
      <c r="K137" s="6"/>
      <c r="L137" s="6"/>
      <c r="M137" s="6"/>
    </row>
    <row r="138" spans="1:13">
      <c r="A138" s="6"/>
      <c r="B138" s="6"/>
      <c r="C138" s="139"/>
      <c r="D138" s="143" t="s">
        <v>664</v>
      </c>
      <c r="E138" s="414">
        <v>9.4999999999999998E-3</v>
      </c>
      <c r="F138" s="152">
        <v>1.8100000000000002E-2</v>
      </c>
      <c r="G138" s="663">
        <f t="shared" si="0"/>
        <v>9.499999999999999E-9</v>
      </c>
      <c r="H138" s="6"/>
      <c r="I138" s="6"/>
      <c r="J138" s="6"/>
      <c r="K138" s="6"/>
      <c r="L138" s="6"/>
      <c r="M138" s="6"/>
    </row>
    <row r="139" spans="1:13">
      <c r="A139" s="6"/>
      <c r="B139" s="6"/>
      <c r="C139" s="139"/>
      <c r="D139" s="143" t="s">
        <v>665</v>
      </c>
      <c r="E139" s="414">
        <v>7.7999999999999996E-3</v>
      </c>
      <c r="F139" s="152">
        <v>8.5000000000000006E-3</v>
      </c>
      <c r="G139" s="663">
        <f t="shared" si="0"/>
        <v>7.8000000000000004E-9</v>
      </c>
      <c r="H139" s="6"/>
      <c r="I139" s="6"/>
      <c r="J139" s="6"/>
      <c r="K139" s="6"/>
      <c r="L139" s="6"/>
      <c r="M139" s="6"/>
    </row>
    <row r="140" spans="1:13">
      <c r="A140" s="6"/>
      <c r="B140" s="6"/>
      <c r="C140" s="139"/>
      <c r="D140" s="143" t="s">
        <v>666</v>
      </c>
      <c r="E140" s="414">
        <v>7.4999999999999997E-3</v>
      </c>
      <c r="F140" s="152">
        <v>6.7000000000000002E-3</v>
      </c>
      <c r="G140" s="663">
        <f t="shared" si="0"/>
        <v>7.4999999999999993E-9</v>
      </c>
      <c r="H140" s="6"/>
      <c r="I140" s="6"/>
      <c r="J140" s="6"/>
      <c r="K140" s="6"/>
      <c r="L140" s="6"/>
      <c r="M140" s="6"/>
    </row>
    <row r="141" spans="1:13">
      <c r="A141" s="6"/>
      <c r="B141" s="6"/>
      <c r="C141" s="139"/>
      <c r="D141" s="143" t="s">
        <v>667</v>
      </c>
      <c r="E141" s="414">
        <v>7.6E-3</v>
      </c>
      <c r="F141" s="152">
        <v>7.4999999999999997E-3</v>
      </c>
      <c r="G141" s="663">
        <f t="shared" si="0"/>
        <v>7.6000000000000002E-9</v>
      </c>
      <c r="H141" s="6"/>
      <c r="I141" s="6"/>
      <c r="J141" s="6"/>
      <c r="K141" s="6"/>
      <c r="L141" s="6"/>
      <c r="M141" s="6"/>
    </row>
    <row r="142" spans="1:13">
      <c r="A142" s="6"/>
      <c r="B142" s="6"/>
      <c r="C142" s="139"/>
      <c r="D142" s="143" t="s">
        <v>668</v>
      </c>
      <c r="E142" s="414">
        <v>7.1999999999999998E-3</v>
      </c>
      <c r="F142" s="152">
        <v>5.1999999999999998E-3</v>
      </c>
      <c r="G142" s="663">
        <f t="shared" si="0"/>
        <v>7.2E-9</v>
      </c>
      <c r="H142" s="6"/>
      <c r="I142" s="6"/>
      <c r="J142" s="6"/>
      <c r="K142" s="6"/>
      <c r="L142" s="6"/>
      <c r="M142" s="6"/>
    </row>
    <row r="143" spans="1:13">
      <c r="A143" s="6"/>
      <c r="B143" s="6"/>
      <c r="C143" s="139"/>
      <c r="D143" s="143" t="s">
        <v>669</v>
      </c>
      <c r="E143" s="414">
        <v>7.1999999999999998E-3</v>
      </c>
      <c r="F143" s="152">
        <v>4.8999999999999998E-3</v>
      </c>
      <c r="G143" s="663">
        <f t="shared" si="0"/>
        <v>7.2E-9</v>
      </c>
      <c r="H143" s="6"/>
      <c r="I143" s="6"/>
      <c r="J143" s="6"/>
      <c r="K143" s="6"/>
      <c r="L143" s="6"/>
      <c r="M143" s="6"/>
    </row>
    <row r="144" spans="1:13">
      <c r="A144" s="6"/>
      <c r="B144" s="6"/>
      <c r="C144" s="139"/>
      <c r="D144" s="143" t="s">
        <v>670</v>
      </c>
      <c r="E144" s="415">
        <v>7.1000000000000004E-3</v>
      </c>
      <c r="F144" s="328">
        <v>4.5999999999999999E-3</v>
      </c>
      <c r="G144" s="663">
        <f t="shared" si="0"/>
        <v>7.1000000000000007E-9</v>
      </c>
      <c r="H144" s="6"/>
      <c r="I144" s="6"/>
      <c r="J144" s="6"/>
      <c r="K144" s="6"/>
      <c r="L144" s="6"/>
      <c r="M144" s="6"/>
    </row>
    <row r="145" spans="1:13">
      <c r="A145" s="6"/>
      <c r="B145" s="6"/>
      <c r="C145" s="139"/>
      <c r="D145" s="143" t="s">
        <v>671</v>
      </c>
      <c r="E145" s="415">
        <v>7.1000000000000004E-3</v>
      </c>
      <c r="F145" s="328">
        <v>4.5999999999999999E-3</v>
      </c>
      <c r="G145" s="663">
        <f t="shared" si="0"/>
        <v>7.1000000000000007E-9</v>
      </c>
      <c r="H145" s="6"/>
      <c r="I145" s="6"/>
      <c r="J145" s="6"/>
      <c r="K145" s="6"/>
      <c r="L145" s="6"/>
      <c r="M145" s="6"/>
    </row>
    <row r="146" spans="1:13">
      <c r="A146" s="6"/>
      <c r="B146" s="6"/>
      <c r="C146" s="139"/>
      <c r="D146" s="143" t="s">
        <v>672</v>
      </c>
      <c r="E146" s="415">
        <v>7.1000000000000004E-3</v>
      </c>
      <c r="F146" s="328">
        <v>4.5999999999999999E-3</v>
      </c>
      <c r="G146" s="663">
        <f t="shared" si="0"/>
        <v>7.1000000000000007E-9</v>
      </c>
      <c r="H146" s="6"/>
      <c r="I146" s="6"/>
      <c r="J146" s="6"/>
      <c r="K146" s="6"/>
      <c r="L146" s="6"/>
      <c r="M146" s="6"/>
    </row>
    <row r="147" spans="1:13">
      <c r="A147" s="6"/>
      <c r="B147" s="6"/>
      <c r="C147" s="139"/>
      <c r="D147" s="143" t="s">
        <v>673</v>
      </c>
      <c r="E147" s="415">
        <v>7.1000000000000004E-3</v>
      </c>
      <c r="F147" s="328">
        <v>4.5999999999999999E-3</v>
      </c>
      <c r="G147" s="663">
        <f t="shared" si="0"/>
        <v>7.1000000000000007E-9</v>
      </c>
      <c r="H147" s="6"/>
      <c r="I147" s="6"/>
      <c r="J147" s="6"/>
      <c r="K147" s="6"/>
      <c r="L147" s="6"/>
      <c r="M147" s="6"/>
    </row>
    <row r="148" spans="1:13">
      <c r="A148" s="6"/>
      <c r="B148" s="6"/>
      <c r="C148" s="139"/>
      <c r="D148" s="143" t="s">
        <v>674</v>
      </c>
      <c r="E148" s="415">
        <v>7.1000000000000004E-3</v>
      </c>
      <c r="F148" s="328">
        <v>4.5999999999999999E-3</v>
      </c>
      <c r="G148" s="663">
        <f t="shared" si="0"/>
        <v>7.1000000000000007E-9</v>
      </c>
      <c r="H148" s="6"/>
      <c r="I148" s="6"/>
      <c r="J148" s="6"/>
      <c r="K148" s="6"/>
      <c r="L148" s="6"/>
      <c r="M148" s="6"/>
    </row>
    <row r="149" spans="1:13">
      <c r="A149" s="6"/>
      <c r="B149" s="6"/>
      <c r="C149" s="139"/>
      <c r="D149" s="143" t="s">
        <v>675</v>
      </c>
      <c r="E149" s="415">
        <v>7.1000000000000004E-3</v>
      </c>
      <c r="F149" s="328">
        <v>4.5999999999999999E-3</v>
      </c>
      <c r="G149" s="663">
        <f t="shared" si="0"/>
        <v>7.1000000000000007E-9</v>
      </c>
      <c r="H149" s="6"/>
      <c r="I149" s="6"/>
      <c r="J149" s="6"/>
      <c r="K149" s="6"/>
      <c r="L149" s="6"/>
      <c r="M149" s="6"/>
    </row>
    <row r="150" spans="1:13">
      <c r="A150" s="6"/>
      <c r="B150" s="6"/>
      <c r="C150" s="139"/>
      <c r="D150" s="143" t="s">
        <v>676</v>
      </c>
      <c r="E150" s="415">
        <v>6.7999999999999996E-3</v>
      </c>
      <c r="F150" s="328">
        <v>4.1999999999999997E-3</v>
      </c>
      <c r="G150" s="663">
        <f t="shared" si="0"/>
        <v>6.7999999999999997E-9</v>
      </c>
      <c r="H150" s="6"/>
      <c r="I150" s="6"/>
      <c r="J150" s="6"/>
      <c r="K150" s="6"/>
      <c r="L150" s="6"/>
      <c r="M150" s="6"/>
    </row>
    <row r="151" spans="1:13">
      <c r="A151" s="6"/>
      <c r="B151" s="6"/>
      <c r="C151" s="139"/>
      <c r="D151" s="143" t="s">
        <v>677</v>
      </c>
      <c r="E151" s="415">
        <v>6.4999999999999997E-3</v>
      </c>
      <c r="F151" s="328">
        <v>3.8E-3</v>
      </c>
      <c r="G151" s="663">
        <f t="shared" si="0"/>
        <v>6.4999999999999995E-9</v>
      </c>
      <c r="H151" s="6"/>
      <c r="I151" s="6"/>
      <c r="J151" s="6"/>
      <c r="K151" s="6"/>
      <c r="L151" s="6"/>
      <c r="M151" s="6"/>
    </row>
    <row r="152" spans="1:13">
      <c r="A152" s="6"/>
      <c r="B152" s="6"/>
      <c r="C152" s="139"/>
      <c r="D152" s="143" t="s">
        <v>678</v>
      </c>
      <c r="E152" s="415">
        <v>5.4000000000000003E-3</v>
      </c>
      <c r="F152" s="328">
        <v>1.8E-3</v>
      </c>
      <c r="G152" s="663">
        <f t="shared" si="0"/>
        <v>5.4000000000000004E-9</v>
      </c>
      <c r="H152" s="6"/>
      <c r="I152" s="6"/>
      <c r="J152" s="6"/>
      <c r="K152" s="6"/>
      <c r="L152" s="6"/>
      <c r="M152" s="6"/>
    </row>
    <row r="153" spans="1:13">
      <c r="A153" s="6"/>
      <c r="B153" s="6"/>
      <c r="C153" s="139"/>
      <c r="D153" s="143" t="s">
        <v>679</v>
      </c>
      <c r="E153" s="415">
        <v>5.1999999999999998E-3</v>
      </c>
      <c r="F153" s="328">
        <v>1.6000000000000001E-3</v>
      </c>
      <c r="G153" s="663">
        <f t="shared" si="0"/>
        <v>5.1999999999999994E-9</v>
      </c>
      <c r="H153" s="6"/>
      <c r="I153" s="6"/>
      <c r="J153" s="6"/>
      <c r="K153" s="6"/>
      <c r="L153" s="6"/>
      <c r="M153" s="6"/>
    </row>
    <row r="154" spans="1:13">
      <c r="A154" s="6"/>
      <c r="B154" s="6"/>
      <c r="C154" s="139"/>
      <c r="D154" s="143" t="s">
        <v>680</v>
      </c>
      <c r="E154" s="415">
        <v>5.1000000000000004E-3</v>
      </c>
      <c r="F154" s="328">
        <v>1.5E-3</v>
      </c>
      <c r="G154" s="663">
        <f t="shared" si="0"/>
        <v>5.1000000000000002E-9</v>
      </c>
      <c r="H154" s="6"/>
      <c r="I154" s="6"/>
      <c r="J154" s="6"/>
      <c r="K154" s="6"/>
      <c r="L154" s="6"/>
      <c r="M154" s="6"/>
    </row>
    <row r="155" spans="1:13" ht="16" thickBot="1">
      <c r="A155" s="6"/>
      <c r="B155" s="6"/>
      <c r="C155" s="148"/>
      <c r="D155" s="363" t="s">
        <v>728</v>
      </c>
      <c r="E155" s="416">
        <v>5.0000000000000001E-3</v>
      </c>
      <c r="F155" s="330">
        <v>1.4E-3</v>
      </c>
      <c r="G155" s="663">
        <f t="shared" si="0"/>
        <v>5.0000000000000001E-9</v>
      </c>
      <c r="H155" s="6"/>
      <c r="I155" s="6"/>
      <c r="J155" s="6"/>
      <c r="K155" s="6"/>
      <c r="L155" s="6"/>
      <c r="M155" s="6"/>
    </row>
    <row r="156" spans="1:13">
      <c r="A156" s="6"/>
      <c r="B156" s="6"/>
      <c r="C156" s="135" t="s">
        <v>294</v>
      </c>
      <c r="D156" s="136" t="s">
        <v>681</v>
      </c>
      <c r="E156" s="412">
        <v>0.1908</v>
      </c>
      <c r="F156" s="138">
        <v>2.18E-2</v>
      </c>
      <c r="G156" s="663">
        <f t="shared" si="0"/>
        <v>1.9079999999999999E-7</v>
      </c>
      <c r="H156" s="6"/>
      <c r="I156" s="6"/>
      <c r="J156" s="6"/>
      <c r="K156" s="6"/>
      <c r="L156" s="6"/>
      <c r="M156" s="6"/>
    </row>
    <row r="157" spans="1:13">
      <c r="A157" s="6"/>
      <c r="B157" s="6"/>
      <c r="C157" s="139" t="s">
        <v>295</v>
      </c>
      <c r="D157" s="143" t="s">
        <v>647</v>
      </c>
      <c r="E157" s="414">
        <v>0.16339999999999999</v>
      </c>
      <c r="F157" s="152">
        <v>5.1299999999999998E-2</v>
      </c>
      <c r="G157" s="663">
        <f t="shared" si="0"/>
        <v>1.6339999999999999E-7</v>
      </c>
      <c r="H157" s="6"/>
      <c r="I157" s="6"/>
      <c r="J157" s="6"/>
      <c r="K157" s="6"/>
      <c r="L157" s="6"/>
      <c r="M157" s="6"/>
    </row>
    <row r="158" spans="1:13">
      <c r="A158" s="6"/>
      <c r="B158" s="6"/>
      <c r="C158" s="139"/>
      <c r="D158" s="143" t="s">
        <v>682</v>
      </c>
      <c r="E158" s="414">
        <v>0.15939999999999999</v>
      </c>
      <c r="F158" s="152">
        <v>5.5500000000000001E-2</v>
      </c>
      <c r="G158" s="663">
        <f t="shared" si="0"/>
        <v>1.5939999999999998E-7</v>
      </c>
      <c r="H158" s="6"/>
      <c r="I158" s="6"/>
      <c r="J158" s="6"/>
      <c r="K158" s="6"/>
      <c r="L158" s="6"/>
      <c r="M158" s="6"/>
    </row>
    <row r="159" spans="1:13">
      <c r="A159" s="6"/>
      <c r="B159" s="6"/>
      <c r="C159" s="139"/>
      <c r="D159" s="143" t="s">
        <v>683</v>
      </c>
      <c r="E159" s="414">
        <v>0.16139999999999999</v>
      </c>
      <c r="F159" s="152">
        <v>5.3400000000000003E-2</v>
      </c>
      <c r="G159" s="663">
        <f t="shared" si="0"/>
        <v>1.6139999999999998E-7</v>
      </c>
      <c r="H159" s="6"/>
      <c r="I159" s="6"/>
      <c r="J159" s="6"/>
      <c r="K159" s="6"/>
      <c r="L159" s="6"/>
      <c r="M159" s="6"/>
    </row>
    <row r="160" spans="1:13">
      <c r="A160" s="6"/>
      <c r="B160" s="6"/>
      <c r="C160" s="139"/>
      <c r="D160" s="143" t="s">
        <v>684</v>
      </c>
      <c r="E160" s="414">
        <v>0.15939999999999999</v>
      </c>
      <c r="F160" s="152">
        <v>5.5500000000000001E-2</v>
      </c>
      <c r="G160" s="663">
        <f t="shared" si="0"/>
        <v>1.5939999999999998E-7</v>
      </c>
      <c r="H160" s="6"/>
      <c r="I160" s="6"/>
      <c r="J160" s="6"/>
      <c r="K160" s="6"/>
      <c r="L160" s="6"/>
      <c r="M160" s="6"/>
    </row>
    <row r="161" spans="1:13">
      <c r="A161" s="6"/>
      <c r="B161" s="6"/>
      <c r="C161" s="139"/>
      <c r="D161" s="143" t="s">
        <v>651</v>
      </c>
      <c r="E161" s="414">
        <v>0.1479</v>
      </c>
      <c r="F161" s="152">
        <v>6.6000000000000003E-2</v>
      </c>
      <c r="G161" s="663">
        <f t="shared" si="0"/>
        <v>1.4789999999999999E-7</v>
      </c>
      <c r="H161" s="6"/>
      <c r="I161" s="6"/>
      <c r="J161" s="6"/>
      <c r="K161" s="6"/>
      <c r="L161" s="6"/>
      <c r="M161" s="6"/>
    </row>
    <row r="162" spans="1:13">
      <c r="A162" s="6"/>
      <c r="B162" s="6"/>
      <c r="C162" s="139"/>
      <c r="D162" s="143" t="s">
        <v>652</v>
      </c>
      <c r="E162" s="414">
        <v>0.14419999999999999</v>
      </c>
      <c r="F162" s="152">
        <v>6.8099999999999994E-2</v>
      </c>
      <c r="G162" s="663">
        <f t="shared" si="0"/>
        <v>1.4420000000000001E-7</v>
      </c>
      <c r="H162" s="6"/>
      <c r="I162" s="6"/>
      <c r="J162" s="6"/>
      <c r="K162" s="6"/>
      <c r="L162" s="6"/>
      <c r="M162" s="6"/>
    </row>
    <row r="163" spans="1:13">
      <c r="A163" s="6"/>
      <c r="B163" s="6"/>
      <c r="C163" s="139"/>
      <c r="D163" s="143" t="s">
        <v>653</v>
      </c>
      <c r="E163" s="414">
        <v>0.1368</v>
      </c>
      <c r="F163" s="152">
        <v>7.22E-2</v>
      </c>
      <c r="G163" s="663">
        <f t="shared" si="0"/>
        <v>1.3680000000000001E-7</v>
      </c>
      <c r="H163" s="6"/>
      <c r="I163" s="6"/>
      <c r="J163" s="6"/>
      <c r="K163" s="6"/>
      <c r="L163" s="6"/>
      <c r="M163" s="6"/>
    </row>
    <row r="164" spans="1:13">
      <c r="A164" s="6"/>
      <c r="B164" s="6"/>
      <c r="C164" s="139"/>
      <c r="D164" s="143" t="s">
        <v>685</v>
      </c>
      <c r="E164" s="414">
        <v>0.12939999999999999</v>
      </c>
      <c r="F164" s="152">
        <v>7.6399999999999996E-2</v>
      </c>
      <c r="G164" s="663">
        <f t="shared" si="0"/>
        <v>1.2939999999999998E-7</v>
      </c>
      <c r="H164" s="6"/>
      <c r="I164" s="6"/>
      <c r="J164" s="6"/>
      <c r="K164" s="6"/>
      <c r="L164" s="6"/>
      <c r="M164" s="6"/>
    </row>
    <row r="165" spans="1:13">
      <c r="A165" s="6"/>
      <c r="B165" s="6"/>
      <c r="C165" s="139"/>
      <c r="D165" s="143" t="s">
        <v>686</v>
      </c>
      <c r="E165" s="414">
        <v>0.122</v>
      </c>
      <c r="F165" s="152">
        <v>8.0600000000000005E-2</v>
      </c>
      <c r="G165" s="663">
        <f t="shared" si="0"/>
        <v>1.2200000000000001E-7</v>
      </c>
      <c r="H165" s="6"/>
      <c r="I165" s="6"/>
      <c r="J165" s="6"/>
      <c r="K165" s="6"/>
      <c r="L165" s="6"/>
      <c r="M165" s="6"/>
    </row>
    <row r="166" spans="1:13">
      <c r="A166" s="6"/>
      <c r="B166" s="6"/>
      <c r="C166" s="139"/>
      <c r="D166" s="143" t="s">
        <v>687</v>
      </c>
      <c r="E166" s="414">
        <v>0.11459999999999999</v>
      </c>
      <c r="F166" s="152">
        <v>8.48E-2</v>
      </c>
      <c r="G166" s="663">
        <f t="shared" si="0"/>
        <v>1.1459999999999999E-7</v>
      </c>
      <c r="H166" s="6"/>
      <c r="I166" s="6"/>
      <c r="J166" s="6"/>
      <c r="K166" s="6"/>
      <c r="L166" s="6"/>
      <c r="M166" s="6"/>
    </row>
    <row r="167" spans="1:13">
      <c r="A167" s="6"/>
      <c r="B167" s="6"/>
      <c r="C167" s="139"/>
      <c r="D167" s="143" t="s">
        <v>688</v>
      </c>
      <c r="E167" s="414">
        <v>8.1299999999999997E-2</v>
      </c>
      <c r="F167" s="152">
        <v>0.10349999999999999</v>
      </c>
      <c r="G167" s="663">
        <f t="shared" si="0"/>
        <v>8.1299999999999993E-8</v>
      </c>
      <c r="H167" s="6"/>
      <c r="I167" s="6"/>
      <c r="J167" s="6"/>
      <c r="K167" s="6"/>
      <c r="L167" s="6"/>
      <c r="M167" s="6"/>
    </row>
    <row r="168" spans="1:13">
      <c r="A168" s="6"/>
      <c r="B168" s="6"/>
      <c r="C168" s="139"/>
      <c r="D168" s="143" t="s">
        <v>689</v>
      </c>
      <c r="E168" s="414">
        <v>6.4600000000000005E-2</v>
      </c>
      <c r="F168" s="152">
        <v>9.8199999999999996E-2</v>
      </c>
      <c r="G168" s="663">
        <f t="shared" si="0"/>
        <v>6.4600000000000009E-8</v>
      </c>
      <c r="H168" s="6"/>
      <c r="I168" s="6"/>
      <c r="J168" s="6"/>
      <c r="K168" s="6"/>
      <c r="L168" s="6"/>
      <c r="M168" s="6"/>
    </row>
    <row r="169" spans="1:13">
      <c r="A169" s="6"/>
      <c r="B169" s="6"/>
      <c r="C169" s="139"/>
      <c r="D169" s="143" t="s">
        <v>690</v>
      </c>
      <c r="E169" s="414">
        <v>5.1700000000000003E-2</v>
      </c>
      <c r="F169" s="152">
        <v>9.0800000000000006E-2</v>
      </c>
      <c r="G169" s="663">
        <f t="shared" si="0"/>
        <v>5.17E-8</v>
      </c>
      <c r="H169" s="6"/>
      <c r="I169" s="6"/>
      <c r="J169" s="6"/>
      <c r="K169" s="6"/>
      <c r="L169" s="6"/>
      <c r="M169" s="6"/>
    </row>
    <row r="170" spans="1:13">
      <c r="A170" s="6"/>
      <c r="B170" s="6"/>
      <c r="C170" s="139"/>
      <c r="D170" s="143" t="s">
        <v>691</v>
      </c>
      <c r="E170" s="414">
        <v>4.5199999999999997E-2</v>
      </c>
      <c r="F170" s="152">
        <v>8.7099999999999997E-2</v>
      </c>
      <c r="G170" s="663">
        <f t="shared" si="0"/>
        <v>4.5199999999999994E-8</v>
      </c>
      <c r="H170" s="6"/>
      <c r="I170" s="6"/>
      <c r="J170" s="6"/>
      <c r="K170" s="6"/>
      <c r="L170" s="6"/>
      <c r="M170" s="6"/>
    </row>
    <row r="171" spans="1:13">
      <c r="A171" s="6"/>
      <c r="B171" s="6"/>
      <c r="C171" s="139"/>
      <c r="D171" s="143" t="s">
        <v>692</v>
      </c>
      <c r="E171" s="414">
        <v>4.5199999999999997E-2</v>
      </c>
      <c r="F171" s="152">
        <v>8.7099999999999997E-2</v>
      </c>
      <c r="G171" s="663">
        <f t="shared" si="0"/>
        <v>4.5199999999999994E-8</v>
      </c>
      <c r="H171" s="6"/>
      <c r="I171" s="6"/>
      <c r="J171" s="6"/>
      <c r="K171" s="6"/>
      <c r="L171" s="6"/>
      <c r="M171" s="6"/>
    </row>
    <row r="172" spans="1:13">
      <c r="A172" s="6"/>
      <c r="B172" s="6"/>
      <c r="C172" s="139"/>
      <c r="D172" s="143" t="s">
        <v>693</v>
      </c>
      <c r="E172" s="414">
        <v>4.1200000000000001E-2</v>
      </c>
      <c r="F172" s="152">
        <v>7.8700000000000006E-2</v>
      </c>
      <c r="G172" s="663">
        <f t="shared" si="0"/>
        <v>4.1199999999999998E-8</v>
      </c>
      <c r="H172" s="6"/>
      <c r="I172" s="6"/>
      <c r="J172" s="6"/>
      <c r="K172" s="6"/>
      <c r="L172" s="6"/>
      <c r="M172" s="6"/>
    </row>
    <row r="173" spans="1:13">
      <c r="A173" s="6"/>
      <c r="B173" s="6"/>
      <c r="C173" s="139"/>
      <c r="D173" s="143" t="s">
        <v>694</v>
      </c>
      <c r="E173" s="414">
        <v>3.3300000000000003E-2</v>
      </c>
      <c r="F173" s="152">
        <v>6.1800000000000001E-2</v>
      </c>
      <c r="G173" s="663">
        <f t="shared" si="0"/>
        <v>3.33E-8</v>
      </c>
      <c r="H173" s="6"/>
      <c r="I173" s="6"/>
      <c r="J173" s="6"/>
      <c r="K173" s="6"/>
      <c r="L173" s="6"/>
      <c r="M173" s="6"/>
    </row>
    <row r="174" spans="1:13">
      <c r="A174" s="6"/>
      <c r="B174" s="6"/>
      <c r="C174" s="139"/>
      <c r="D174" s="143" t="s">
        <v>695</v>
      </c>
      <c r="E174" s="414">
        <v>3.4000000000000002E-2</v>
      </c>
      <c r="F174" s="152">
        <v>6.3100000000000003E-2</v>
      </c>
      <c r="G174" s="663">
        <f t="shared" si="0"/>
        <v>3.4E-8</v>
      </c>
      <c r="H174" s="6"/>
      <c r="I174" s="6"/>
      <c r="J174" s="6"/>
      <c r="K174" s="6"/>
      <c r="L174" s="6"/>
      <c r="M174" s="6"/>
    </row>
    <row r="175" spans="1:13">
      <c r="A175" s="6"/>
      <c r="B175" s="6"/>
      <c r="C175" s="139"/>
      <c r="D175" s="143" t="s">
        <v>696</v>
      </c>
      <c r="E175" s="414">
        <v>2.2100000000000002E-2</v>
      </c>
      <c r="F175" s="152">
        <v>3.7900000000000003E-2</v>
      </c>
      <c r="G175" s="663">
        <f t="shared" si="0"/>
        <v>2.2100000000000003E-8</v>
      </c>
      <c r="H175" s="6"/>
      <c r="I175" s="6"/>
      <c r="J175" s="6"/>
      <c r="K175" s="6"/>
      <c r="L175" s="6"/>
      <c r="M175" s="6"/>
    </row>
    <row r="176" spans="1:13">
      <c r="A176" s="6"/>
      <c r="B176" s="6"/>
      <c r="C176" s="139"/>
      <c r="D176" s="143" t="s">
        <v>697</v>
      </c>
      <c r="E176" s="414">
        <v>2.4199999999999999E-2</v>
      </c>
      <c r="F176" s="152">
        <v>4.24E-2</v>
      </c>
      <c r="G176" s="663">
        <f t="shared" si="0"/>
        <v>2.4199999999999998E-8</v>
      </c>
      <c r="H176" s="6"/>
      <c r="I176" s="6"/>
      <c r="J176" s="6"/>
      <c r="K176" s="6"/>
      <c r="L176" s="6"/>
      <c r="M176" s="6"/>
    </row>
    <row r="177" spans="1:13">
      <c r="A177" s="6"/>
      <c r="B177" s="6"/>
      <c r="C177" s="139"/>
      <c r="D177" s="143" t="s">
        <v>664</v>
      </c>
      <c r="E177" s="414">
        <v>2.2100000000000002E-2</v>
      </c>
      <c r="F177" s="152">
        <v>3.73E-2</v>
      </c>
      <c r="G177" s="663">
        <f t="shared" si="0"/>
        <v>2.2100000000000003E-8</v>
      </c>
      <c r="H177" s="6"/>
      <c r="I177" s="6"/>
      <c r="J177" s="6"/>
      <c r="K177" s="6"/>
      <c r="L177" s="6"/>
      <c r="M177" s="6"/>
    </row>
    <row r="178" spans="1:13">
      <c r="A178" s="6"/>
      <c r="B178" s="6"/>
      <c r="C178" s="139"/>
      <c r="D178" s="143" t="s">
        <v>665</v>
      </c>
      <c r="E178" s="414">
        <v>1.15E-2</v>
      </c>
      <c r="F178" s="152">
        <v>8.8000000000000005E-3</v>
      </c>
      <c r="G178" s="663">
        <f t="shared" si="0"/>
        <v>1.15E-8</v>
      </c>
      <c r="H178" s="6"/>
      <c r="I178" s="6"/>
      <c r="J178" s="6"/>
      <c r="K178" s="6"/>
      <c r="L178" s="6"/>
      <c r="M178" s="6"/>
    </row>
    <row r="179" spans="1:13">
      <c r="A179" s="6"/>
      <c r="B179" s="6"/>
      <c r="C179" s="139"/>
      <c r="D179" s="143" t="s">
        <v>666</v>
      </c>
      <c r="E179" s="414">
        <v>1.0500000000000001E-2</v>
      </c>
      <c r="F179" s="152">
        <v>6.4000000000000003E-3</v>
      </c>
      <c r="G179" s="663">
        <f t="shared" si="0"/>
        <v>1.0500000000000001E-8</v>
      </c>
      <c r="H179" s="6"/>
      <c r="I179" s="6"/>
      <c r="J179" s="6"/>
      <c r="K179" s="6"/>
      <c r="L179" s="6"/>
      <c r="M179" s="6"/>
    </row>
    <row r="180" spans="1:13">
      <c r="A180" s="6"/>
      <c r="B180" s="6"/>
      <c r="C180" s="139"/>
      <c r="D180" s="143" t="s">
        <v>667</v>
      </c>
      <c r="E180" s="414">
        <v>1.0800000000000001E-2</v>
      </c>
      <c r="F180" s="152">
        <v>8.0000000000000002E-3</v>
      </c>
      <c r="G180" s="663">
        <f t="shared" si="0"/>
        <v>1.0800000000000001E-8</v>
      </c>
      <c r="H180" s="6"/>
      <c r="I180" s="6"/>
      <c r="J180" s="6"/>
      <c r="K180" s="6"/>
      <c r="L180" s="6"/>
      <c r="M180" s="6"/>
    </row>
    <row r="181" spans="1:13">
      <c r="A181" s="6"/>
      <c r="B181" s="6"/>
      <c r="C181" s="139"/>
      <c r="D181" s="143" t="s">
        <v>668</v>
      </c>
      <c r="E181" s="414">
        <v>1.03E-2</v>
      </c>
      <c r="F181" s="152">
        <v>6.1000000000000004E-3</v>
      </c>
      <c r="G181" s="663">
        <f t="shared" si="0"/>
        <v>1.03E-8</v>
      </c>
      <c r="H181" s="6"/>
      <c r="I181" s="6"/>
      <c r="J181" s="6"/>
      <c r="K181" s="6"/>
      <c r="L181" s="6"/>
      <c r="M181" s="6"/>
    </row>
    <row r="182" spans="1:13">
      <c r="A182" s="6"/>
      <c r="B182" s="6"/>
      <c r="C182" s="139"/>
      <c r="D182" s="143" t="s">
        <v>669</v>
      </c>
      <c r="E182" s="415">
        <v>9.4999999999999998E-3</v>
      </c>
      <c r="F182" s="328">
        <v>3.5999999999999999E-3</v>
      </c>
      <c r="G182" s="663">
        <f t="shared" si="0"/>
        <v>9.499999999999999E-9</v>
      </c>
      <c r="H182" s="6"/>
      <c r="I182" s="6"/>
      <c r="J182" s="6"/>
      <c r="K182" s="6"/>
      <c r="L182" s="6"/>
      <c r="M182" s="6"/>
    </row>
    <row r="183" spans="1:13">
      <c r="A183" s="6"/>
      <c r="B183" s="6"/>
      <c r="C183" s="139"/>
      <c r="D183" s="143" t="s">
        <v>670</v>
      </c>
      <c r="E183" s="415">
        <v>9.4999999999999998E-3</v>
      </c>
      <c r="F183" s="328">
        <v>3.5999999999999999E-3</v>
      </c>
      <c r="G183" s="663">
        <f t="shared" si="0"/>
        <v>9.499999999999999E-9</v>
      </c>
      <c r="H183" s="6"/>
      <c r="I183" s="6"/>
      <c r="J183" s="6"/>
      <c r="K183" s="6"/>
      <c r="L183" s="6"/>
      <c r="M183" s="6"/>
    </row>
    <row r="184" spans="1:13">
      <c r="A184" s="6"/>
      <c r="B184" s="6"/>
      <c r="C184" s="139"/>
      <c r="D184" s="143" t="s">
        <v>671</v>
      </c>
      <c r="E184" s="415">
        <v>9.4999999999999998E-3</v>
      </c>
      <c r="F184" s="328">
        <v>3.5000000000000001E-3</v>
      </c>
      <c r="G184" s="663">
        <f t="shared" si="0"/>
        <v>9.499999999999999E-9</v>
      </c>
      <c r="H184" s="6"/>
      <c r="I184" s="6"/>
      <c r="J184" s="6"/>
      <c r="K184" s="6"/>
      <c r="L184" s="6"/>
      <c r="M184" s="6"/>
    </row>
    <row r="185" spans="1:13">
      <c r="A185" s="6"/>
      <c r="B185" s="6"/>
      <c r="C185" s="139"/>
      <c r="D185" s="143" t="s">
        <v>672</v>
      </c>
      <c r="E185" s="415">
        <v>9.5999999999999992E-3</v>
      </c>
      <c r="F185" s="328">
        <v>3.3999999999999998E-3</v>
      </c>
      <c r="G185" s="663">
        <f t="shared" ref="G185:G228" si="1">E185/1000000</f>
        <v>9.5999999999999999E-9</v>
      </c>
      <c r="H185" s="6"/>
      <c r="I185" s="6"/>
      <c r="J185" s="6"/>
      <c r="K185" s="6"/>
      <c r="L185" s="6"/>
      <c r="M185" s="6"/>
    </row>
    <row r="186" spans="1:13">
      <c r="A186" s="6"/>
      <c r="B186" s="6"/>
      <c r="C186" s="139"/>
      <c r="D186" s="143" t="s">
        <v>673</v>
      </c>
      <c r="E186" s="415">
        <v>9.5999999999999992E-3</v>
      </c>
      <c r="F186" s="328">
        <v>3.3E-3</v>
      </c>
      <c r="G186" s="663">
        <f t="shared" si="1"/>
        <v>9.5999999999999999E-9</v>
      </c>
      <c r="H186" s="6"/>
      <c r="I186" s="6"/>
      <c r="J186" s="6"/>
      <c r="K186" s="6"/>
      <c r="L186" s="6"/>
      <c r="M186" s="6"/>
    </row>
    <row r="187" spans="1:13">
      <c r="A187" s="6"/>
      <c r="B187" s="6"/>
      <c r="C187" s="139"/>
      <c r="D187" s="143" t="s">
        <v>674</v>
      </c>
      <c r="E187" s="415">
        <v>9.4999999999999998E-3</v>
      </c>
      <c r="F187" s="328">
        <v>3.5000000000000001E-3</v>
      </c>
      <c r="G187" s="663">
        <f t="shared" si="1"/>
        <v>9.499999999999999E-9</v>
      </c>
      <c r="H187" s="6"/>
      <c r="I187" s="6"/>
      <c r="J187" s="6"/>
      <c r="K187" s="6"/>
      <c r="L187" s="6"/>
      <c r="M187" s="6"/>
    </row>
    <row r="188" spans="1:13">
      <c r="A188" s="6"/>
      <c r="B188" s="6"/>
      <c r="C188" s="139"/>
      <c r="D188" s="143" t="s">
        <v>675</v>
      </c>
      <c r="E188" s="415">
        <v>9.4999999999999998E-3</v>
      </c>
      <c r="F188" s="328">
        <v>3.3E-3</v>
      </c>
      <c r="G188" s="663">
        <f t="shared" si="1"/>
        <v>9.499999999999999E-9</v>
      </c>
      <c r="H188" s="6"/>
      <c r="I188" s="6"/>
      <c r="J188" s="6"/>
      <c r="K188" s="6"/>
      <c r="L188" s="6"/>
      <c r="M188" s="6"/>
    </row>
    <row r="189" spans="1:13">
      <c r="A189" s="6"/>
      <c r="B189" s="6"/>
      <c r="C189" s="139"/>
      <c r="D189" s="143" t="s">
        <v>676</v>
      </c>
      <c r="E189" s="415">
        <v>9.4000000000000004E-3</v>
      </c>
      <c r="F189" s="328">
        <v>3.0999999999999999E-3</v>
      </c>
      <c r="G189" s="663">
        <f t="shared" si="1"/>
        <v>9.3999999999999998E-9</v>
      </c>
      <c r="H189" s="6"/>
      <c r="I189" s="6"/>
      <c r="J189" s="6"/>
      <c r="K189" s="6"/>
      <c r="L189" s="6"/>
      <c r="M189" s="6"/>
    </row>
    <row r="190" spans="1:13">
      <c r="A190" s="6"/>
      <c r="B190" s="6"/>
      <c r="C190" s="139"/>
      <c r="D190" s="143" t="s">
        <v>677</v>
      </c>
      <c r="E190" s="415">
        <v>9.1000000000000004E-3</v>
      </c>
      <c r="F190" s="328">
        <v>2.8999999999999998E-3</v>
      </c>
      <c r="G190" s="663">
        <f t="shared" si="1"/>
        <v>9.1000000000000004E-9</v>
      </c>
      <c r="H190" s="6"/>
      <c r="I190" s="6"/>
      <c r="J190" s="6"/>
      <c r="K190" s="6"/>
      <c r="L190" s="6"/>
      <c r="M190" s="6"/>
    </row>
    <row r="191" spans="1:13">
      <c r="A191" s="6"/>
      <c r="B191" s="6"/>
      <c r="C191" s="139"/>
      <c r="D191" s="143" t="s">
        <v>678</v>
      </c>
      <c r="E191" s="415">
        <v>8.3999999999999995E-3</v>
      </c>
      <c r="F191" s="328">
        <v>1.8E-3</v>
      </c>
      <c r="G191" s="663">
        <f t="shared" si="1"/>
        <v>8.3999999999999991E-9</v>
      </c>
      <c r="H191" s="6"/>
      <c r="I191" s="6"/>
      <c r="J191" s="6"/>
      <c r="K191" s="6"/>
      <c r="L191" s="6"/>
      <c r="M191" s="6"/>
    </row>
    <row r="192" spans="1:13">
      <c r="A192" s="6"/>
      <c r="B192" s="6"/>
      <c r="C192" s="139"/>
      <c r="D192" s="143" t="s">
        <v>679</v>
      </c>
      <c r="E192" s="415">
        <v>8.0999999999999996E-3</v>
      </c>
      <c r="F192" s="328">
        <v>1.5E-3</v>
      </c>
      <c r="G192" s="663">
        <f t="shared" si="1"/>
        <v>8.0999999999999997E-9</v>
      </c>
      <c r="H192" s="6"/>
      <c r="I192" s="6"/>
      <c r="J192" s="6"/>
      <c r="K192" s="6"/>
      <c r="L192" s="6"/>
      <c r="M192" s="6"/>
    </row>
    <row r="193" spans="1:13">
      <c r="A193" s="6"/>
      <c r="B193" s="6"/>
      <c r="C193" s="139"/>
      <c r="D193" s="363" t="s">
        <v>680</v>
      </c>
      <c r="E193" s="415">
        <v>8.0000000000000002E-3</v>
      </c>
      <c r="F193" s="328">
        <v>1.2999999999999999E-3</v>
      </c>
      <c r="G193" s="663">
        <f t="shared" si="1"/>
        <v>8.0000000000000005E-9</v>
      </c>
      <c r="H193" s="6"/>
      <c r="I193" s="6"/>
      <c r="J193" s="6"/>
      <c r="K193" s="6"/>
      <c r="L193" s="6"/>
      <c r="M193" s="6"/>
    </row>
    <row r="194" spans="1:13" ht="16" thickBot="1">
      <c r="A194" s="6"/>
      <c r="B194" s="6"/>
      <c r="C194" s="148"/>
      <c r="D194" s="363" t="s">
        <v>728</v>
      </c>
      <c r="E194" s="416">
        <v>7.9000000000000008E-3</v>
      </c>
      <c r="F194" s="330">
        <v>1.1999999999999999E-3</v>
      </c>
      <c r="G194" s="663">
        <f t="shared" si="1"/>
        <v>7.9000000000000013E-9</v>
      </c>
      <c r="H194" s="6"/>
      <c r="I194" s="6"/>
      <c r="J194" s="6"/>
      <c r="K194" s="6"/>
      <c r="L194" s="6"/>
      <c r="M194" s="6"/>
    </row>
    <row r="195" spans="1:13">
      <c r="A195" s="6"/>
      <c r="B195" s="6"/>
      <c r="C195" s="135" t="s">
        <v>299</v>
      </c>
      <c r="D195" s="136" t="s">
        <v>698</v>
      </c>
      <c r="E195" s="412">
        <v>0.46039999999999998</v>
      </c>
      <c r="F195" s="138">
        <v>4.9700000000000001E-2</v>
      </c>
      <c r="G195" s="663">
        <f t="shared" si="1"/>
        <v>4.6039999999999997E-7</v>
      </c>
      <c r="H195" s="6"/>
      <c r="I195" s="6"/>
      <c r="J195" s="6"/>
      <c r="K195" s="6"/>
      <c r="L195" s="6"/>
      <c r="M195" s="6"/>
    </row>
    <row r="196" spans="1:13">
      <c r="A196" s="6"/>
      <c r="B196" s="6"/>
      <c r="C196" s="139"/>
      <c r="D196" s="143" t="s">
        <v>699</v>
      </c>
      <c r="E196" s="414">
        <v>0.44919999999999999</v>
      </c>
      <c r="F196" s="152">
        <v>5.3800000000000001E-2</v>
      </c>
      <c r="G196" s="663">
        <f t="shared" si="1"/>
        <v>4.4919999999999997E-7</v>
      </c>
      <c r="H196" s="6"/>
      <c r="I196" s="6"/>
      <c r="J196" s="6"/>
      <c r="K196" s="6"/>
      <c r="L196" s="6"/>
      <c r="M196" s="6"/>
    </row>
    <row r="197" spans="1:13">
      <c r="A197" s="6"/>
      <c r="B197" s="6"/>
      <c r="C197" s="139"/>
      <c r="D197" s="143" t="s">
        <v>700</v>
      </c>
      <c r="E197" s="414">
        <v>0.40899999999999997</v>
      </c>
      <c r="F197" s="152">
        <v>5.1499999999999997E-2</v>
      </c>
      <c r="G197" s="663">
        <f t="shared" si="1"/>
        <v>4.0899999999999997E-7</v>
      </c>
      <c r="H197" s="6"/>
      <c r="I197" s="6"/>
      <c r="J197" s="6"/>
      <c r="K197" s="6"/>
      <c r="L197" s="6"/>
      <c r="M197" s="6"/>
    </row>
    <row r="198" spans="1:13">
      <c r="A198" s="6"/>
      <c r="B198" s="6"/>
      <c r="C198" s="139"/>
      <c r="D198" s="143" t="s">
        <v>701</v>
      </c>
      <c r="E198" s="414">
        <v>0.36749999999999999</v>
      </c>
      <c r="F198" s="152">
        <v>8.4900000000000003E-2</v>
      </c>
      <c r="G198" s="663">
        <f t="shared" si="1"/>
        <v>3.6749999999999998E-7</v>
      </c>
      <c r="H198" s="6"/>
      <c r="I198" s="6"/>
      <c r="J198" s="6"/>
      <c r="K198" s="6"/>
      <c r="L198" s="6"/>
      <c r="M198" s="6"/>
    </row>
    <row r="199" spans="1:13">
      <c r="A199" s="6"/>
      <c r="B199" s="6"/>
      <c r="C199" s="139"/>
      <c r="D199" s="143" t="s">
        <v>702</v>
      </c>
      <c r="E199" s="414">
        <v>0.34920000000000001</v>
      </c>
      <c r="F199" s="152">
        <v>9.3299999999999994E-2</v>
      </c>
      <c r="G199" s="663">
        <f t="shared" si="1"/>
        <v>3.4920000000000003E-7</v>
      </c>
      <c r="H199" s="6"/>
      <c r="I199" s="6"/>
      <c r="J199" s="6"/>
      <c r="K199" s="6"/>
      <c r="L199" s="6"/>
      <c r="M199" s="6"/>
    </row>
    <row r="200" spans="1:13">
      <c r="A200" s="6"/>
      <c r="B200" s="6"/>
      <c r="C200" s="139"/>
      <c r="D200" s="143" t="s">
        <v>703</v>
      </c>
      <c r="E200" s="414">
        <v>0.3246</v>
      </c>
      <c r="F200" s="152">
        <v>0.1142</v>
      </c>
      <c r="G200" s="663">
        <f t="shared" si="1"/>
        <v>3.2459999999999998E-7</v>
      </c>
      <c r="H200" s="6"/>
      <c r="I200" s="6"/>
      <c r="J200" s="6"/>
      <c r="K200" s="6"/>
      <c r="L200" s="6"/>
      <c r="M200" s="6"/>
    </row>
    <row r="201" spans="1:13">
      <c r="A201" s="6"/>
      <c r="B201" s="6"/>
      <c r="C201" s="139"/>
      <c r="D201" s="143" t="s">
        <v>691</v>
      </c>
      <c r="E201" s="414">
        <v>0.1278</v>
      </c>
      <c r="F201" s="152">
        <v>0.16800000000000001</v>
      </c>
      <c r="G201" s="663">
        <f t="shared" si="1"/>
        <v>1.2779999999999999E-7</v>
      </c>
      <c r="H201" s="6"/>
      <c r="I201" s="6"/>
      <c r="J201" s="6"/>
      <c r="K201" s="6"/>
      <c r="L201" s="6"/>
      <c r="M201" s="6"/>
    </row>
    <row r="202" spans="1:13">
      <c r="A202" s="6"/>
      <c r="B202" s="6"/>
      <c r="C202" s="139"/>
      <c r="D202" s="143" t="s">
        <v>692</v>
      </c>
      <c r="E202" s="414">
        <v>9.2399999999999996E-2</v>
      </c>
      <c r="F202" s="152">
        <v>0.1726</v>
      </c>
      <c r="G202" s="663">
        <f t="shared" si="1"/>
        <v>9.2399999999999994E-8</v>
      </c>
      <c r="H202" s="6"/>
      <c r="I202" s="6"/>
      <c r="J202" s="6"/>
      <c r="K202" s="6"/>
      <c r="L202" s="6"/>
      <c r="M202" s="6"/>
    </row>
    <row r="203" spans="1:13">
      <c r="A203" s="6"/>
      <c r="B203" s="6"/>
      <c r="C203" s="139"/>
      <c r="D203" s="143" t="s">
        <v>693</v>
      </c>
      <c r="E203" s="414">
        <v>6.5500000000000003E-2</v>
      </c>
      <c r="F203" s="152">
        <v>0.17499999999999999</v>
      </c>
      <c r="G203" s="663">
        <f t="shared" si="1"/>
        <v>6.5499999999999998E-8</v>
      </c>
      <c r="H203" s="6"/>
      <c r="I203" s="6"/>
      <c r="J203" s="6"/>
      <c r="K203" s="6"/>
      <c r="L203" s="6"/>
      <c r="M203" s="6"/>
    </row>
    <row r="204" spans="1:13">
      <c r="A204" s="6"/>
      <c r="B204" s="6"/>
      <c r="C204" s="139"/>
      <c r="D204" s="143" t="s">
        <v>694</v>
      </c>
      <c r="E204" s="414">
        <v>6.4799999999999996E-2</v>
      </c>
      <c r="F204" s="152">
        <v>0.1724</v>
      </c>
      <c r="G204" s="663">
        <f t="shared" si="1"/>
        <v>6.4799999999999998E-8</v>
      </c>
      <c r="H204" s="6"/>
      <c r="I204" s="6"/>
      <c r="J204" s="6"/>
      <c r="K204" s="6"/>
      <c r="L204" s="6"/>
      <c r="M204" s="6"/>
    </row>
    <row r="205" spans="1:13">
      <c r="A205" s="6"/>
      <c r="B205" s="6"/>
      <c r="C205" s="139"/>
      <c r="D205" s="143" t="s">
        <v>695</v>
      </c>
      <c r="E205" s="414">
        <v>6.3E-2</v>
      </c>
      <c r="F205" s="152">
        <v>0.16600000000000001</v>
      </c>
      <c r="G205" s="663">
        <f t="shared" si="1"/>
        <v>6.2999999999999995E-8</v>
      </c>
      <c r="H205" s="6"/>
      <c r="I205" s="6"/>
      <c r="J205" s="6"/>
      <c r="K205" s="6"/>
      <c r="L205" s="6"/>
      <c r="M205" s="6"/>
    </row>
    <row r="206" spans="1:13">
      <c r="A206" s="6"/>
      <c r="B206" s="6"/>
      <c r="C206" s="139"/>
      <c r="D206" s="143" t="s">
        <v>696</v>
      </c>
      <c r="E206" s="414">
        <v>5.7700000000000001E-2</v>
      </c>
      <c r="F206" s="152">
        <v>0.14680000000000001</v>
      </c>
      <c r="G206" s="663">
        <f t="shared" si="1"/>
        <v>5.7700000000000001E-8</v>
      </c>
      <c r="H206" s="6"/>
      <c r="I206" s="6"/>
      <c r="J206" s="6"/>
      <c r="K206" s="6"/>
      <c r="L206" s="6"/>
      <c r="M206" s="6"/>
    </row>
    <row r="207" spans="1:13">
      <c r="A207" s="6"/>
      <c r="B207" s="6"/>
      <c r="C207" s="139"/>
      <c r="D207" s="143" t="s">
        <v>697</v>
      </c>
      <c r="E207" s="414">
        <v>6.3399999999999998E-2</v>
      </c>
      <c r="F207" s="152">
        <v>0.1673</v>
      </c>
      <c r="G207" s="663">
        <f t="shared" si="1"/>
        <v>6.3399999999999999E-8</v>
      </c>
      <c r="H207" s="6"/>
      <c r="I207" s="6"/>
      <c r="J207" s="6"/>
      <c r="K207" s="6"/>
      <c r="L207" s="6"/>
      <c r="M207" s="6"/>
    </row>
    <row r="208" spans="1:13">
      <c r="A208" s="6"/>
      <c r="B208" s="6"/>
      <c r="C208" s="139"/>
      <c r="D208" s="143" t="s">
        <v>664</v>
      </c>
      <c r="E208" s="414">
        <v>6.0199999999999997E-2</v>
      </c>
      <c r="F208" s="152">
        <v>0.15529999999999999</v>
      </c>
      <c r="G208" s="663">
        <f t="shared" si="1"/>
        <v>6.0199999999999996E-8</v>
      </c>
      <c r="H208" s="6"/>
      <c r="I208" s="6"/>
      <c r="J208" s="6"/>
      <c r="K208" s="6"/>
      <c r="L208" s="6"/>
      <c r="M208" s="6"/>
    </row>
    <row r="209" spans="1:13">
      <c r="A209" s="6"/>
      <c r="B209" s="6"/>
      <c r="C209" s="139"/>
      <c r="D209" s="143" t="s">
        <v>665</v>
      </c>
      <c r="E209" s="414">
        <v>2.98E-2</v>
      </c>
      <c r="F209" s="152">
        <v>1.6400000000000001E-2</v>
      </c>
      <c r="G209" s="663">
        <f t="shared" si="1"/>
        <v>2.9799999999999999E-8</v>
      </c>
      <c r="H209" s="6"/>
      <c r="I209" s="6"/>
      <c r="J209" s="6"/>
      <c r="K209" s="6"/>
      <c r="L209" s="6"/>
      <c r="M209" s="6"/>
    </row>
    <row r="210" spans="1:13">
      <c r="A210" s="6"/>
      <c r="B210" s="6"/>
      <c r="C210" s="139"/>
      <c r="D210" s="143" t="s">
        <v>666</v>
      </c>
      <c r="E210" s="414">
        <v>2.9700000000000001E-2</v>
      </c>
      <c r="F210" s="152">
        <v>8.3000000000000001E-3</v>
      </c>
      <c r="G210" s="663">
        <f t="shared" si="1"/>
        <v>2.9700000000000001E-8</v>
      </c>
      <c r="H210" s="6"/>
      <c r="I210" s="6"/>
      <c r="J210" s="6"/>
      <c r="K210" s="6"/>
      <c r="L210" s="6"/>
      <c r="M210" s="6"/>
    </row>
    <row r="211" spans="1:13">
      <c r="A211" s="6"/>
      <c r="B211" s="6"/>
      <c r="C211" s="139"/>
      <c r="D211" s="143" t="s">
        <v>667</v>
      </c>
      <c r="E211" s="414">
        <v>2.9899999999999999E-2</v>
      </c>
      <c r="F211" s="152">
        <v>2.41E-2</v>
      </c>
      <c r="G211" s="663">
        <f t="shared" si="1"/>
        <v>2.9899999999999996E-8</v>
      </c>
      <c r="H211" s="6"/>
      <c r="I211" s="6"/>
      <c r="J211" s="6"/>
      <c r="K211" s="6"/>
      <c r="L211" s="6"/>
      <c r="M211" s="6"/>
    </row>
    <row r="212" spans="1:13">
      <c r="A212" s="6"/>
      <c r="B212" s="6"/>
      <c r="C212" s="139"/>
      <c r="D212" s="143" t="s">
        <v>668</v>
      </c>
      <c r="E212" s="414">
        <v>3.2199999999999999E-2</v>
      </c>
      <c r="F212" s="152">
        <v>1.5E-3</v>
      </c>
      <c r="G212" s="663">
        <f t="shared" si="1"/>
        <v>3.2199999999999997E-8</v>
      </c>
      <c r="H212" s="6"/>
      <c r="I212" s="6"/>
      <c r="J212" s="6"/>
      <c r="K212" s="6"/>
      <c r="L212" s="6"/>
      <c r="M212" s="6"/>
    </row>
    <row r="213" spans="1:13">
      <c r="A213" s="6"/>
      <c r="B213" s="6"/>
      <c r="C213" s="139"/>
      <c r="D213" s="143" t="s">
        <v>669</v>
      </c>
      <c r="E213" s="415">
        <v>3.4000000000000002E-2</v>
      </c>
      <c r="F213" s="328">
        <v>1.5E-3</v>
      </c>
      <c r="G213" s="663">
        <f t="shared" si="1"/>
        <v>3.4E-8</v>
      </c>
      <c r="H213" s="6"/>
      <c r="I213" s="6"/>
      <c r="J213" s="6"/>
      <c r="K213" s="6"/>
      <c r="L213" s="6"/>
      <c r="M213" s="6"/>
    </row>
    <row r="214" spans="1:13">
      <c r="A214" s="6"/>
      <c r="B214" s="6"/>
      <c r="C214" s="139"/>
      <c r="D214" s="143" t="s">
        <v>670</v>
      </c>
      <c r="E214" s="415">
        <v>3.39E-2</v>
      </c>
      <c r="F214" s="328">
        <v>1.5E-3</v>
      </c>
      <c r="G214" s="663">
        <f t="shared" si="1"/>
        <v>3.3899999999999999E-8</v>
      </c>
      <c r="H214" s="6"/>
      <c r="I214" s="6"/>
      <c r="J214" s="6"/>
      <c r="K214" s="6"/>
      <c r="L214" s="6"/>
      <c r="M214" s="6"/>
    </row>
    <row r="215" spans="1:13">
      <c r="A215" s="6"/>
      <c r="B215" s="6"/>
      <c r="C215" s="139"/>
      <c r="D215" s="143" t="s">
        <v>671</v>
      </c>
      <c r="E215" s="415">
        <v>3.2000000000000001E-2</v>
      </c>
      <c r="F215" s="328">
        <v>1.5E-3</v>
      </c>
      <c r="G215" s="663">
        <f t="shared" si="1"/>
        <v>3.2000000000000002E-8</v>
      </c>
      <c r="H215" s="6"/>
      <c r="I215" s="6"/>
      <c r="J215" s="6"/>
      <c r="K215" s="6"/>
      <c r="L215" s="6"/>
      <c r="M215" s="6"/>
    </row>
    <row r="216" spans="1:13">
      <c r="A216" s="6"/>
      <c r="B216" s="6"/>
      <c r="C216" s="139"/>
      <c r="D216" s="143" t="s">
        <v>672</v>
      </c>
      <c r="E216" s="415">
        <v>3.04E-2</v>
      </c>
      <c r="F216" s="328">
        <v>1.5E-3</v>
      </c>
      <c r="G216" s="663">
        <f t="shared" si="1"/>
        <v>3.0400000000000001E-8</v>
      </c>
      <c r="H216" s="6"/>
      <c r="I216" s="6"/>
      <c r="J216" s="6"/>
      <c r="K216" s="6"/>
      <c r="L216" s="6"/>
      <c r="M216" s="6"/>
    </row>
    <row r="217" spans="1:13">
      <c r="A217" s="6"/>
      <c r="B217" s="6"/>
      <c r="C217" s="139"/>
      <c r="D217" s="143" t="s">
        <v>673</v>
      </c>
      <c r="E217" s="415">
        <v>3.1300000000000001E-2</v>
      </c>
      <c r="F217" s="328">
        <v>1.5E-3</v>
      </c>
      <c r="G217" s="663">
        <f t="shared" si="1"/>
        <v>3.1300000000000002E-8</v>
      </c>
      <c r="H217" s="6"/>
      <c r="I217" s="6"/>
      <c r="J217" s="6"/>
      <c r="K217" s="6"/>
      <c r="L217" s="6"/>
      <c r="M217" s="6"/>
    </row>
    <row r="218" spans="1:13">
      <c r="A218" s="6"/>
      <c r="B218" s="6"/>
      <c r="C218" s="139"/>
      <c r="D218" s="143" t="s">
        <v>674</v>
      </c>
      <c r="E218" s="415">
        <v>3.1300000000000001E-2</v>
      </c>
      <c r="F218" s="328">
        <v>1.5E-3</v>
      </c>
      <c r="G218" s="663">
        <f t="shared" si="1"/>
        <v>3.1300000000000002E-8</v>
      </c>
      <c r="H218" s="6"/>
      <c r="I218" s="6"/>
      <c r="J218" s="6"/>
      <c r="K218" s="6"/>
      <c r="L218" s="6"/>
      <c r="M218" s="6"/>
    </row>
    <row r="219" spans="1:13">
      <c r="A219" s="6"/>
      <c r="B219" s="6"/>
      <c r="C219" s="139"/>
      <c r="D219" s="143" t="s">
        <v>675</v>
      </c>
      <c r="E219" s="415">
        <v>3.15E-2</v>
      </c>
      <c r="F219" s="328">
        <v>1.5E-3</v>
      </c>
      <c r="G219" s="663">
        <f t="shared" si="1"/>
        <v>3.1499999999999998E-8</v>
      </c>
      <c r="H219" s="6"/>
      <c r="I219" s="6"/>
      <c r="J219" s="6"/>
      <c r="K219" s="6"/>
      <c r="L219" s="6"/>
      <c r="M219" s="6"/>
    </row>
    <row r="220" spans="1:13">
      <c r="A220" s="6"/>
      <c r="B220" s="6"/>
      <c r="C220" s="139"/>
      <c r="D220" s="143" t="s">
        <v>676</v>
      </c>
      <c r="E220" s="415">
        <v>3.32E-2</v>
      </c>
      <c r="F220" s="328">
        <v>2.0999999999999999E-3</v>
      </c>
      <c r="G220" s="663">
        <f t="shared" si="1"/>
        <v>3.32E-8</v>
      </c>
      <c r="H220" s="6"/>
      <c r="I220" s="6"/>
      <c r="J220" s="6"/>
      <c r="K220" s="6"/>
      <c r="L220" s="6"/>
      <c r="M220" s="6"/>
    </row>
    <row r="221" spans="1:13">
      <c r="A221" s="6"/>
      <c r="B221" s="6"/>
      <c r="C221" s="139"/>
      <c r="D221" s="143" t="s">
        <v>677</v>
      </c>
      <c r="E221" s="415">
        <v>3.2099999999999997E-2</v>
      </c>
      <c r="F221" s="328">
        <v>6.1000000000000004E-3</v>
      </c>
      <c r="G221" s="663">
        <f t="shared" si="1"/>
        <v>3.2099999999999996E-8</v>
      </c>
      <c r="H221" s="6"/>
      <c r="I221" s="6"/>
      <c r="J221" s="6"/>
      <c r="K221" s="6"/>
      <c r="L221" s="6"/>
      <c r="M221" s="6"/>
    </row>
    <row r="222" spans="1:13">
      <c r="A222" s="6"/>
      <c r="B222" s="6"/>
      <c r="C222" s="139"/>
      <c r="D222" s="143" t="s">
        <v>678</v>
      </c>
      <c r="E222" s="415">
        <v>3.2899999999999999E-2</v>
      </c>
      <c r="F222" s="328">
        <v>8.3999999999999995E-3</v>
      </c>
      <c r="G222" s="663">
        <f t="shared" si="1"/>
        <v>3.2899999999999997E-8</v>
      </c>
      <c r="H222" s="6"/>
      <c r="I222" s="6"/>
      <c r="J222" s="6"/>
      <c r="K222" s="6"/>
      <c r="L222" s="6"/>
      <c r="M222" s="6"/>
    </row>
    <row r="223" spans="1:13">
      <c r="A223" s="6"/>
      <c r="B223" s="6"/>
      <c r="C223" s="139"/>
      <c r="D223" s="143" t="s">
        <v>679</v>
      </c>
      <c r="E223" s="415">
        <v>3.2599999999999997E-2</v>
      </c>
      <c r="F223" s="328">
        <v>8.2000000000000007E-3</v>
      </c>
      <c r="G223" s="663">
        <f t="shared" si="1"/>
        <v>3.2599999999999994E-8</v>
      </c>
      <c r="H223" s="6"/>
      <c r="I223" s="6"/>
      <c r="J223" s="6"/>
      <c r="K223" s="6"/>
      <c r="L223" s="6"/>
      <c r="M223" s="6"/>
    </row>
    <row r="224" spans="1:13">
      <c r="A224" s="6"/>
      <c r="B224" s="6"/>
      <c r="C224" s="139"/>
      <c r="D224" s="363" t="s">
        <v>680</v>
      </c>
      <c r="E224" s="415">
        <v>3.3000000000000002E-2</v>
      </c>
      <c r="F224" s="328">
        <v>9.1000000000000004E-3</v>
      </c>
      <c r="G224" s="663">
        <f t="shared" si="1"/>
        <v>3.3000000000000004E-8</v>
      </c>
      <c r="H224" s="6"/>
      <c r="I224" s="6"/>
      <c r="J224" s="6"/>
      <c r="K224" s="6"/>
      <c r="L224" s="6"/>
      <c r="M224" s="6"/>
    </row>
    <row r="225" spans="1:13" ht="16" thickBot="1">
      <c r="A225" s="6"/>
      <c r="B225" s="6"/>
      <c r="C225" s="148"/>
      <c r="D225" s="363" t="s">
        <v>728</v>
      </c>
      <c r="E225" s="416">
        <v>3.2800000000000003E-2</v>
      </c>
      <c r="F225" s="330">
        <v>9.7999999999999997E-3</v>
      </c>
      <c r="G225" s="663">
        <f t="shared" si="1"/>
        <v>3.2800000000000003E-8</v>
      </c>
      <c r="H225" s="6"/>
      <c r="I225" s="6"/>
      <c r="J225" s="6"/>
      <c r="K225" s="6"/>
      <c r="L225" s="6"/>
      <c r="M225" s="6"/>
    </row>
    <row r="226" spans="1:13">
      <c r="A226" s="6"/>
      <c r="B226" s="6"/>
      <c r="C226" s="863" t="s">
        <v>305</v>
      </c>
      <c r="D226" s="136" t="s">
        <v>704</v>
      </c>
      <c r="E226" s="417">
        <v>7.0000000000000001E-3</v>
      </c>
      <c r="F226" s="418">
        <v>8.3000000000000001E-3</v>
      </c>
      <c r="G226" s="663">
        <f t="shared" si="1"/>
        <v>6.9999999999999998E-9</v>
      </c>
      <c r="H226" s="6"/>
      <c r="I226" s="6"/>
      <c r="J226" s="6"/>
      <c r="K226" s="6"/>
      <c r="L226" s="6"/>
      <c r="M226" s="6"/>
    </row>
    <row r="227" spans="1:13">
      <c r="A227" s="6"/>
      <c r="B227" s="6"/>
      <c r="C227" s="861"/>
      <c r="D227" s="419" t="s">
        <v>729</v>
      </c>
      <c r="E227" s="420" t="s">
        <v>730</v>
      </c>
      <c r="F227" s="421" t="s">
        <v>730</v>
      </c>
      <c r="G227" s="663">
        <f t="shared" si="1"/>
        <v>0</v>
      </c>
      <c r="H227" s="6"/>
      <c r="I227" s="6"/>
      <c r="J227" s="6"/>
      <c r="K227" s="6"/>
      <c r="L227" s="6"/>
      <c r="M227" s="6"/>
    </row>
    <row r="228" spans="1:13" ht="16" thickBot="1">
      <c r="A228" s="6"/>
      <c r="B228" s="6"/>
      <c r="C228" s="864"/>
      <c r="D228" s="422" t="s">
        <v>731</v>
      </c>
      <c r="E228" s="423">
        <v>7.0000000000000001E-3</v>
      </c>
      <c r="F228" s="424">
        <v>8.3000000000000001E-3</v>
      </c>
      <c r="G228" s="663">
        <f t="shared" si="1"/>
        <v>6.9999999999999998E-9</v>
      </c>
      <c r="H228" s="6"/>
      <c r="I228" s="6"/>
      <c r="J228" s="6"/>
      <c r="K228" s="6"/>
      <c r="L228" s="6"/>
      <c r="M228" s="6"/>
    </row>
    <row r="229" spans="1:13">
      <c r="A229" s="6"/>
      <c r="B229" s="7"/>
      <c r="C229" s="364" t="s">
        <v>732</v>
      </c>
      <c r="D229" s="6"/>
      <c r="E229" s="110"/>
      <c r="F229" s="6"/>
      <c r="G229" s="6"/>
      <c r="H229" s="6"/>
      <c r="I229" s="13"/>
      <c r="J229" s="6"/>
      <c r="K229" s="6"/>
      <c r="L229" s="6"/>
      <c r="M229" s="6"/>
    </row>
    <row r="230" spans="1:13">
      <c r="A230" s="6"/>
      <c r="B230" s="7"/>
      <c r="C230" s="854" t="s">
        <v>733</v>
      </c>
      <c r="D230" s="854"/>
      <c r="E230" s="854"/>
      <c r="F230" s="854"/>
      <c r="G230" s="854"/>
      <c r="H230" s="854"/>
      <c r="I230" s="854"/>
      <c r="J230" s="854"/>
      <c r="K230" s="854"/>
      <c r="L230" s="854"/>
      <c r="M230" s="6"/>
    </row>
    <row r="231" spans="1:13">
      <c r="A231" s="6"/>
      <c r="B231" s="7"/>
      <c r="C231" s="6"/>
      <c r="D231" s="6"/>
      <c r="E231" s="110"/>
      <c r="F231" s="6"/>
      <c r="G231" s="6"/>
      <c r="H231" s="6"/>
      <c r="I231" s="6"/>
      <c r="J231" s="6"/>
      <c r="K231" s="6"/>
      <c r="L231" s="6"/>
      <c r="M231" s="6"/>
    </row>
    <row r="232" spans="1:13" ht="18">
      <c r="A232" s="8"/>
      <c r="B232" s="125" t="s">
        <v>309</v>
      </c>
      <c r="C232" s="126" t="s">
        <v>310</v>
      </c>
      <c r="D232" s="128"/>
      <c r="E232" s="410"/>
      <c r="F232" s="128"/>
      <c r="G232" s="128"/>
      <c r="H232" s="128"/>
      <c r="I232" s="128"/>
      <c r="J232" s="128"/>
      <c r="K232" s="128"/>
      <c r="L232" s="129"/>
      <c r="M232" s="6"/>
    </row>
    <row r="233" spans="1:13" ht="16" thickBot="1">
      <c r="A233" s="6"/>
      <c r="B233" s="6"/>
      <c r="C233" s="110"/>
      <c r="D233" s="110"/>
      <c r="E233" s="110"/>
      <c r="F233" s="110"/>
      <c r="G233" s="6"/>
      <c r="H233" s="6"/>
      <c r="I233" s="6"/>
      <c r="J233" s="6"/>
      <c r="K233" s="6"/>
      <c r="L233" s="6"/>
      <c r="M233" s="6"/>
    </row>
    <row r="234" spans="1:13" ht="31" thickBot="1">
      <c r="A234" s="6"/>
      <c r="B234" s="6"/>
      <c r="C234" s="158" t="s">
        <v>82</v>
      </c>
      <c r="D234" s="132" t="s">
        <v>178</v>
      </c>
      <c r="E234" s="411" t="s">
        <v>311</v>
      </c>
      <c r="F234" s="132" t="s">
        <v>312</v>
      </c>
      <c r="G234" s="133" t="s">
        <v>288</v>
      </c>
      <c r="H234" s="332"/>
      <c r="I234" s="6"/>
      <c r="J234" s="6"/>
      <c r="K234" s="6"/>
      <c r="L234" s="6"/>
      <c r="M234" s="6"/>
    </row>
    <row r="235" spans="1:13">
      <c r="A235" s="6"/>
      <c r="B235" s="6"/>
      <c r="C235" s="865" t="s">
        <v>313</v>
      </c>
      <c r="D235" s="868" t="s">
        <v>314</v>
      </c>
      <c r="E235" s="425" t="s">
        <v>315</v>
      </c>
      <c r="F235" s="159">
        <v>5.9999999999999995E-4</v>
      </c>
      <c r="G235" s="160">
        <v>1.1999999999999999E-3</v>
      </c>
      <c r="H235" s="665">
        <f>F235/1000000</f>
        <v>6E-10</v>
      </c>
      <c r="I235" s="98"/>
      <c r="J235" s="6"/>
      <c r="K235" s="6"/>
      <c r="L235" s="6"/>
      <c r="M235" s="6"/>
    </row>
    <row r="236" spans="1:13">
      <c r="A236" s="6"/>
      <c r="B236" s="6"/>
      <c r="C236" s="866"/>
      <c r="D236" s="869"/>
      <c r="E236" s="426" t="s">
        <v>707</v>
      </c>
      <c r="F236" s="159">
        <v>5.0000000000000001E-4</v>
      </c>
      <c r="G236" s="160">
        <v>1E-3</v>
      </c>
      <c r="H236" s="665">
        <f t="shared" ref="H236:H268" si="2">F236/1000000</f>
        <v>5.0000000000000003E-10</v>
      </c>
      <c r="I236" s="6"/>
      <c r="J236" s="6"/>
      <c r="K236" s="6"/>
      <c r="L236" s="6"/>
      <c r="M236" s="6"/>
    </row>
    <row r="237" spans="1:13">
      <c r="A237" s="6"/>
      <c r="B237" s="6"/>
      <c r="C237" s="867"/>
      <c r="D237" s="870"/>
      <c r="E237" s="427" t="s">
        <v>734</v>
      </c>
      <c r="F237" s="159">
        <v>3.0200000000000001E-2</v>
      </c>
      <c r="G237" s="160">
        <v>1.9199999999999998E-2</v>
      </c>
      <c r="H237" s="665">
        <f t="shared" si="2"/>
        <v>3.0199999999999999E-8</v>
      </c>
      <c r="I237" s="13"/>
      <c r="J237" s="6"/>
      <c r="K237" s="6"/>
      <c r="L237" s="6"/>
      <c r="M237" s="6"/>
    </row>
    <row r="238" spans="1:13">
      <c r="A238" s="6"/>
      <c r="B238" s="164"/>
      <c r="C238" s="871" t="s">
        <v>319</v>
      </c>
      <c r="D238" s="872" t="s">
        <v>314</v>
      </c>
      <c r="E238" s="426" t="s">
        <v>315</v>
      </c>
      <c r="F238" s="165">
        <v>1.1000000000000001E-3</v>
      </c>
      <c r="G238" s="166">
        <v>1.6999999999999999E-3</v>
      </c>
      <c r="H238" s="665">
        <f t="shared" si="2"/>
        <v>1.1000000000000001E-9</v>
      </c>
      <c r="I238" s="13"/>
      <c r="J238" s="6"/>
      <c r="K238" s="6"/>
      <c r="L238" s="6"/>
      <c r="M238" s="6"/>
    </row>
    <row r="239" spans="1:13">
      <c r="A239" s="6"/>
      <c r="B239" s="164"/>
      <c r="C239" s="866"/>
      <c r="D239" s="869"/>
      <c r="E239" s="426" t="s">
        <v>707</v>
      </c>
      <c r="F239" s="165">
        <v>8.9999999999999998E-4</v>
      </c>
      <c r="G239" s="166">
        <v>1.4E-3</v>
      </c>
      <c r="H239" s="665">
        <f t="shared" si="2"/>
        <v>8.9999999999999999E-10</v>
      </c>
      <c r="I239" s="6"/>
      <c r="J239" s="6"/>
      <c r="K239" s="6"/>
      <c r="L239" s="6"/>
      <c r="M239" s="6"/>
    </row>
    <row r="240" spans="1:13">
      <c r="A240" s="6"/>
      <c r="B240" s="164"/>
      <c r="C240" s="867"/>
      <c r="D240" s="870"/>
      <c r="E240" s="427" t="s">
        <v>734</v>
      </c>
      <c r="F240" s="165">
        <v>2.9000000000000001E-2</v>
      </c>
      <c r="G240" s="166">
        <v>2.1399999999999999E-2</v>
      </c>
      <c r="H240" s="665">
        <f t="shared" si="2"/>
        <v>2.9000000000000002E-8</v>
      </c>
      <c r="I240" s="6"/>
      <c r="J240" s="6"/>
      <c r="K240" s="6"/>
      <c r="L240" s="6"/>
      <c r="M240" s="6"/>
    </row>
    <row r="241" spans="1:13">
      <c r="A241" s="6"/>
      <c r="B241" s="6"/>
      <c r="C241" s="871" t="s">
        <v>320</v>
      </c>
      <c r="D241" s="872" t="s">
        <v>314</v>
      </c>
      <c r="E241" s="426" t="s">
        <v>321</v>
      </c>
      <c r="F241" s="159">
        <v>5.1000000000000004E-3</v>
      </c>
      <c r="G241" s="160">
        <v>4.7999999999999996E-3</v>
      </c>
      <c r="H241" s="665">
        <f t="shared" si="2"/>
        <v>5.1000000000000002E-9</v>
      </c>
      <c r="I241" s="6"/>
      <c r="J241" s="6"/>
      <c r="K241" s="6"/>
      <c r="L241" s="6"/>
      <c r="M241" s="6"/>
    </row>
    <row r="242" spans="1:13">
      <c r="A242" s="6"/>
      <c r="B242" s="6"/>
      <c r="C242" s="867"/>
      <c r="D242" s="870"/>
      <c r="E242" s="427" t="s">
        <v>734</v>
      </c>
      <c r="F242" s="159">
        <v>9.4999999999999998E-3</v>
      </c>
      <c r="G242" s="160">
        <v>4.3099999999999999E-2</v>
      </c>
      <c r="H242" s="665">
        <f t="shared" si="2"/>
        <v>9.499999999999999E-9</v>
      </c>
      <c r="I242" s="6"/>
      <c r="J242" s="6"/>
      <c r="K242" s="6"/>
      <c r="L242" s="6"/>
      <c r="M242" s="6"/>
    </row>
    <row r="243" spans="1:13">
      <c r="A243" s="6"/>
      <c r="B243" s="6"/>
      <c r="C243" s="860" t="s">
        <v>322</v>
      </c>
      <c r="D243" s="180" t="s">
        <v>323</v>
      </c>
      <c r="E243" s="428"/>
      <c r="F243" s="429">
        <v>1.4999999999999999E-2</v>
      </c>
      <c r="G243" s="430">
        <v>4.0000000000000001E-3</v>
      </c>
      <c r="H243" s="665">
        <f t="shared" si="2"/>
        <v>1.4999999999999999E-8</v>
      </c>
      <c r="I243" s="6"/>
      <c r="J243" s="6"/>
      <c r="K243" s="6"/>
      <c r="L243" s="6"/>
      <c r="M243" s="6"/>
    </row>
    <row r="244" spans="1:13">
      <c r="A244" s="6"/>
      <c r="B244" s="6"/>
      <c r="C244" s="861"/>
      <c r="D244" s="180" t="s">
        <v>324</v>
      </c>
      <c r="E244" s="428"/>
      <c r="F244" s="429">
        <v>1.4999999999999999E-2</v>
      </c>
      <c r="G244" s="430">
        <v>4.0000000000000001E-3</v>
      </c>
      <c r="H244" s="665">
        <f t="shared" si="2"/>
        <v>1.4999999999999999E-8</v>
      </c>
      <c r="I244" s="6"/>
      <c r="J244" s="6"/>
      <c r="K244" s="6"/>
      <c r="L244" s="6"/>
      <c r="M244" s="6"/>
    </row>
    <row r="245" spans="1:13">
      <c r="A245" s="6"/>
      <c r="B245" s="6"/>
      <c r="C245" s="861"/>
      <c r="D245" s="180" t="s">
        <v>325</v>
      </c>
      <c r="E245" s="428"/>
      <c r="F245" s="429">
        <v>0.14599999999999999</v>
      </c>
      <c r="G245" s="430">
        <v>4.0000000000000001E-3</v>
      </c>
      <c r="H245" s="665">
        <f t="shared" si="2"/>
        <v>1.4599999999999998E-7</v>
      </c>
      <c r="I245" s="6"/>
      <c r="J245" s="6"/>
      <c r="K245" s="6"/>
      <c r="L245" s="6"/>
      <c r="M245" s="6"/>
    </row>
    <row r="246" spans="1:13">
      <c r="A246" s="6"/>
      <c r="B246" s="6"/>
      <c r="C246" s="861"/>
      <c r="D246" s="180" t="s">
        <v>326</v>
      </c>
      <c r="E246" s="428"/>
      <c r="F246" s="429">
        <v>1.4999999999999999E-2</v>
      </c>
      <c r="G246" s="430">
        <v>4.0000000000000001E-3</v>
      </c>
      <c r="H246" s="665">
        <f t="shared" si="2"/>
        <v>1.4999999999999999E-8</v>
      </c>
      <c r="I246" s="6"/>
      <c r="J246" s="6"/>
      <c r="K246" s="6"/>
      <c r="L246" s="6"/>
      <c r="M246" s="6"/>
    </row>
    <row r="247" spans="1:13">
      <c r="A247" s="6"/>
      <c r="B247" s="6"/>
      <c r="C247" s="862"/>
      <c r="D247" s="180" t="s">
        <v>327</v>
      </c>
      <c r="E247" s="428"/>
      <c r="F247" s="159">
        <v>0.03</v>
      </c>
      <c r="G247" s="160">
        <v>1.9E-2</v>
      </c>
      <c r="H247" s="665">
        <f t="shared" si="2"/>
        <v>2.9999999999999997E-8</v>
      </c>
      <c r="I247" s="6"/>
      <c r="J247" s="6"/>
      <c r="K247" s="6"/>
      <c r="L247" s="6"/>
      <c r="M247" s="6"/>
    </row>
    <row r="248" spans="1:13">
      <c r="A248" s="6"/>
      <c r="B248" s="6"/>
      <c r="C248" s="860" t="s">
        <v>319</v>
      </c>
      <c r="D248" s="180" t="s">
        <v>324</v>
      </c>
      <c r="E248" s="428"/>
      <c r="F248" s="429">
        <v>1.6E-2</v>
      </c>
      <c r="G248" s="430">
        <v>5.0000000000000001E-3</v>
      </c>
      <c r="H248" s="665">
        <f t="shared" si="2"/>
        <v>1.6000000000000001E-8</v>
      </c>
      <c r="I248" s="6"/>
      <c r="J248" s="6"/>
      <c r="K248" s="6"/>
      <c r="L248" s="6"/>
      <c r="M248" s="6"/>
    </row>
    <row r="249" spans="1:13">
      <c r="A249" s="6"/>
      <c r="B249" s="6"/>
      <c r="C249" s="861"/>
      <c r="D249" s="180" t="s">
        <v>325</v>
      </c>
      <c r="E249" s="428"/>
      <c r="F249" s="429">
        <v>0.158</v>
      </c>
      <c r="G249" s="430">
        <v>5.0000000000000001E-3</v>
      </c>
      <c r="H249" s="665">
        <f t="shared" si="2"/>
        <v>1.5800000000000001E-7</v>
      </c>
      <c r="I249" s="6"/>
      <c r="J249" s="6"/>
      <c r="K249" s="6"/>
      <c r="L249" s="6"/>
      <c r="M249" s="6"/>
    </row>
    <row r="250" spans="1:13">
      <c r="A250" s="6"/>
      <c r="B250" s="6"/>
      <c r="C250" s="861"/>
      <c r="D250" s="180" t="s">
        <v>326</v>
      </c>
      <c r="E250" s="428"/>
      <c r="F250" s="429">
        <v>1.6E-2</v>
      </c>
      <c r="G250" s="430">
        <v>5.0000000000000001E-3</v>
      </c>
      <c r="H250" s="665">
        <f t="shared" si="2"/>
        <v>1.6000000000000001E-8</v>
      </c>
      <c r="I250" s="6"/>
      <c r="J250" s="6"/>
      <c r="K250" s="6"/>
      <c r="L250" s="6"/>
      <c r="M250" s="6"/>
    </row>
    <row r="251" spans="1:13">
      <c r="A251" s="6"/>
      <c r="B251" s="6"/>
      <c r="C251" s="861"/>
      <c r="D251" s="180" t="s">
        <v>328</v>
      </c>
      <c r="E251" s="428"/>
      <c r="F251" s="429">
        <v>0.158</v>
      </c>
      <c r="G251" s="430">
        <v>5.0000000000000001E-3</v>
      </c>
      <c r="H251" s="665">
        <f t="shared" si="2"/>
        <v>1.5800000000000001E-7</v>
      </c>
      <c r="I251" s="6"/>
      <c r="J251" s="6"/>
      <c r="K251" s="6"/>
      <c r="L251" s="6"/>
      <c r="M251" s="6"/>
    </row>
    <row r="252" spans="1:13">
      <c r="A252" s="6"/>
      <c r="B252" s="6"/>
      <c r="C252" s="862"/>
      <c r="D252" s="180" t="s">
        <v>327</v>
      </c>
      <c r="E252" s="428"/>
      <c r="F252" s="429">
        <v>2.9000000000000001E-2</v>
      </c>
      <c r="G252" s="430">
        <v>2.1000000000000001E-2</v>
      </c>
      <c r="H252" s="665">
        <f t="shared" si="2"/>
        <v>2.9000000000000002E-8</v>
      </c>
      <c r="I252" s="6"/>
      <c r="J252" s="6"/>
      <c r="K252" s="6"/>
      <c r="L252" s="6"/>
      <c r="M252" s="6"/>
    </row>
    <row r="253" spans="1:13">
      <c r="A253" s="6"/>
      <c r="B253" s="6"/>
      <c r="C253" s="860" t="s">
        <v>329</v>
      </c>
      <c r="D253" s="180" t="s">
        <v>325</v>
      </c>
      <c r="E253" s="428"/>
      <c r="F253" s="429">
        <v>1.829</v>
      </c>
      <c r="G253" s="160">
        <v>1E-3</v>
      </c>
      <c r="H253" s="665">
        <f t="shared" si="2"/>
        <v>1.829E-6</v>
      </c>
      <c r="I253" s="6"/>
      <c r="J253" s="6"/>
      <c r="K253" s="6"/>
      <c r="L253" s="6"/>
      <c r="M253" s="6"/>
    </row>
    <row r="254" spans="1:13">
      <c r="A254" s="6"/>
      <c r="B254" s="6"/>
      <c r="C254" s="861"/>
      <c r="D254" s="180" t="s">
        <v>326</v>
      </c>
      <c r="E254" s="428"/>
      <c r="F254" s="429">
        <v>8.9999999999999993E-3</v>
      </c>
      <c r="G254" s="430">
        <v>1.7999999999999999E-2</v>
      </c>
      <c r="H254" s="665">
        <f t="shared" si="2"/>
        <v>8.9999999999999995E-9</v>
      </c>
      <c r="I254" s="6"/>
      <c r="J254" s="6"/>
      <c r="K254" s="6"/>
      <c r="L254" s="6"/>
      <c r="M254" s="6"/>
    </row>
    <row r="255" spans="1:13">
      <c r="A255" s="6"/>
      <c r="B255" s="6"/>
      <c r="C255" s="861"/>
      <c r="D255" s="180" t="s">
        <v>328</v>
      </c>
      <c r="E255" s="428"/>
      <c r="F255" s="429">
        <v>1.829</v>
      </c>
      <c r="G255" s="160">
        <v>1E-3</v>
      </c>
      <c r="H255" s="665">
        <f t="shared" si="2"/>
        <v>1.829E-6</v>
      </c>
      <c r="I255" s="6"/>
      <c r="J255" s="6"/>
      <c r="K255" s="6"/>
      <c r="L255" s="6"/>
      <c r="M255" s="6"/>
    </row>
    <row r="256" spans="1:13">
      <c r="A256" s="6"/>
      <c r="B256" s="6"/>
      <c r="C256" s="862"/>
      <c r="D256" s="180" t="s">
        <v>327</v>
      </c>
      <c r="E256" s="428"/>
      <c r="F256" s="159">
        <v>8.9999999999999993E-3</v>
      </c>
      <c r="G256" s="160">
        <v>4.2999999999999997E-2</v>
      </c>
      <c r="H256" s="665">
        <f t="shared" si="2"/>
        <v>8.9999999999999995E-9</v>
      </c>
      <c r="I256" s="6"/>
      <c r="J256" s="6"/>
      <c r="K256" s="6"/>
      <c r="L256" s="6"/>
      <c r="M256" s="6"/>
    </row>
    <row r="257" spans="1:13">
      <c r="A257" s="6"/>
      <c r="B257" s="6"/>
      <c r="C257" s="860" t="s">
        <v>330</v>
      </c>
      <c r="D257" s="180" t="s">
        <v>323</v>
      </c>
      <c r="E257" s="428"/>
      <c r="F257" s="159">
        <v>7.4999999999999997E-2</v>
      </c>
      <c r="G257" s="160">
        <v>2.8000000000000001E-2</v>
      </c>
      <c r="H257" s="665">
        <f t="shared" si="2"/>
        <v>7.4999999999999997E-8</v>
      </c>
      <c r="I257" s="6"/>
      <c r="J257" s="6"/>
      <c r="K257" s="6"/>
      <c r="L257" s="6"/>
      <c r="M257" s="6"/>
    </row>
    <row r="258" spans="1:13">
      <c r="A258" s="6"/>
      <c r="B258" s="6"/>
      <c r="C258" s="861"/>
      <c r="D258" s="180" t="s">
        <v>324</v>
      </c>
      <c r="E258" s="428"/>
      <c r="F258" s="159">
        <v>7.4999999999999997E-2</v>
      </c>
      <c r="G258" s="160">
        <v>2.8000000000000001E-2</v>
      </c>
      <c r="H258" s="665">
        <f t="shared" si="2"/>
        <v>7.4999999999999997E-8</v>
      </c>
      <c r="I258" s="6"/>
      <c r="J258" s="6"/>
      <c r="K258" s="6"/>
      <c r="L258" s="6"/>
      <c r="M258" s="6"/>
    </row>
    <row r="259" spans="1:13">
      <c r="A259" s="6"/>
      <c r="B259" s="6"/>
      <c r="C259" s="861"/>
      <c r="D259" s="180" t="s">
        <v>325</v>
      </c>
      <c r="E259" s="428"/>
      <c r="F259" s="429">
        <v>0.92100000000000004</v>
      </c>
      <c r="G259" s="421" t="s">
        <v>730</v>
      </c>
      <c r="H259" s="665">
        <f t="shared" si="2"/>
        <v>9.2100000000000005E-7</v>
      </c>
      <c r="I259" s="6"/>
      <c r="J259" s="6"/>
      <c r="K259" s="6"/>
      <c r="L259" s="6"/>
      <c r="M259" s="6"/>
    </row>
    <row r="260" spans="1:13">
      <c r="A260" s="6"/>
      <c r="B260" s="6"/>
      <c r="C260" s="861"/>
      <c r="D260" s="180" t="s">
        <v>326</v>
      </c>
      <c r="E260" s="428"/>
      <c r="F260" s="429">
        <v>3.0000000000000001E-3</v>
      </c>
      <c r="G260" s="430">
        <v>7.0000000000000001E-3</v>
      </c>
      <c r="H260" s="665">
        <f t="shared" si="2"/>
        <v>3E-9</v>
      </c>
      <c r="I260" s="6"/>
      <c r="J260" s="6"/>
      <c r="K260" s="6"/>
      <c r="L260" s="6"/>
      <c r="M260" s="6"/>
    </row>
    <row r="261" spans="1:13">
      <c r="A261" s="8"/>
      <c r="B261" s="8"/>
      <c r="C261" s="861"/>
      <c r="D261" s="180" t="s">
        <v>328</v>
      </c>
      <c r="E261" s="428"/>
      <c r="F261" s="429">
        <v>0.92100000000000004</v>
      </c>
      <c r="G261" s="421" t="s">
        <v>730</v>
      </c>
      <c r="H261" s="665">
        <f t="shared" si="2"/>
        <v>9.2100000000000005E-7</v>
      </c>
      <c r="I261" s="8"/>
      <c r="J261" s="6"/>
      <c r="K261" s="6"/>
      <c r="L261" s="6"/>
      <c r="M261" s="6"/>
    </row>
    <row r="262" spans="1:13">
      <c r="A262" s="8"/>
      <c r="B262" s="8"/>
      <c r="C262" s="862"/>
      <c r="D262" s="180" t="s">
        <v>327</v>
      </c>
      <c r="E262" s="428"/>
      <c r="F262" s="159">
        <v>8.9999999999999993E-3</v>
      </c>
      <c r="G262" s="160">
        <v>4.2999999999999997E-2</v>
      </c>
      <c r="H262" s="665">
        <f t="shared" si="2"/>
        <v>8.9999999999999995E-9</v>
      </c>
      <c r="I262" s="8"/>
      <c r="J262" s="6"/>
      <c r="K262" s="6"/>
      <c r="L262" s="6"/>
      <c r="M262" s="6"/>
    </row>
    <row r="263" spans="1:13">
      <c r="A263" s="8"/>
      <c r="B263" s="8"/>
      <c r="C263" s="860" t="s">
        <v>331</v>
      </c>
      <c r="D263" s="180" t="s">
        <v>323</v>
      </c>
      <c r="E263" s="428"/>
      <c r="F263" s="429">
        <v>0.10199999999999999</v>
      </c>
      <c r="G263" s="430">
        <v>4.7E-2</v>
      </c>
      <c r="H263" s="665">
        <f t="shared" si="2"/>
        <v>1.0199999999999999E-7</v>
      </c>
      <c r="I263" s="8"/>
      <c r="J263" s="6"/>
      <c r="K263" s="6"/>
      <c r="L263" s="6"/>
      <c r="M263" s="6"/>
    </row>
    <row r="264" spans="1:13">
      <c r="A264" s="8"/>
      <c r="B264" s="8"/>
      <c r="C264" s="861"/>
      <c r="D264" s="334" t="s">
        <v>324</v>
      </c>
      <c r="E264" s="428"/>
      <c r="F264" s="429">
        <v>0.10199999999999999</v>
      </c>
      <c r="G264" s="430">
        <v>4.7E-2</v>
      </c>
      <c r="H264" s="665">
        <f t="shared" si="2"/>
        <v>1.0199999999999999E-7</v>
      </c>
      <c r="I264" s="8"/>
      <c r="J264" s="6"/>
      <c r="K264" s="6"/>
      <c r="L264" s="6"/>
      <c r="M264" s="6"/>
    </row>
    <row r="265" spans="1:13">
      <c r="A265" s="8"/>
      <c r="B265" s="8"/>
      <c r="C265" s="861"/>
      <c r="D265" s="334" t="s">
        <v>325</v>
      </c>
      <c r="E265" s="428"/>
      <c r="F265" s="429">
        <v>2.7869999999999999</v>
      </c>
      <c r="G265" s="160">
        <v>1E-3</v>
      </c>
      <c r="H265" s="665">
        <f t="shared" si="2"/>
        <v>2.7869999999999997E-6</v>
      </c>
      <c r="I265" s="8"/>
      <c r="J265" s="6"/>
      <c r="K265" s="6"/>
      <c r="L265" s="6"/>
      <c r="M265" s="6"/>
    </row>
    <row r="266" spans="1:13">
      <c r="A266" s="8"/>
      <c r="B266" s="8"/>
      <c r="C266" s="861"/>
      <c r="D266" s="334" t="s">
        <v>326</v>
      </c>
      <c r="E266" s="428"/>
      <c r="F266" s="429">
        <v>0.01</v>
      </c>
      <c r="G266" s="430">
        <v>1.0999999999999999E-2</v>
      </c>
      <c r="H266" s="665">
        <f t="shared" si="2"/>
        <v>1E-8</v>
      </c>
      <c r="I266" s="8"/>
      <c r="J266" s="6"/>
      <c r="K266" s="6"/>
      <c r="L266" s="6"/>
      <c r="M266" s="6"/>
    </row>
    <row r="267" spans="1:13">
      <c r="A267" s="8"/>
      <c r="B267" s="8"/>
      <c r="C267" s="861"/>
      <c r="D267" s="334" t="s">
        <v>328</v>
      </c>
      <c r="E267" s="428"/>
      <c r="F267" s="429">
        <v>2.7869999999999999</v>
      </c>
      <c r="G267" s="160">
        <v>1E-3</v>
      </c>
      <c r="H267" s="665">
        <f t="shared" si="2"/>
        <v>2.7869999999999997E-6</v>
      </c>
      <c r="I267" s="8"/>
      <c r="J267" s="6"/>
      <c r="K267" s="6"/>
      <c r="L267" s="6"/>
      <c r="M267" s="6"/>
    </row>
    <row r="268" spans="1:13" ht="16" thickBot="1">
      <c r="A268" s="8"/>
      <c r="B268" s="8"/>
      <c r="C268" s="864"/>
      <c r="D268" s="335" t="s">
        <v>327</v>
      </c>
      <c r="E268" s="431"/>
      <c r="F268" s="336">
        <v>8.9999999999999993E-3</v>
      </c>
      <c r="G268" s="337">
        <v>4.2999999999999997E-2</v>
      </c>
      <c r="H268" s="665">
        <f t="shared" si="2"/>
        <v>8.9999999999999995E-9</v>
      </c>
      <c r="I268" s="8"/>
      <c r="J268" s="6"/>
      <c r="K268" s="6"/>
      <c r="L268" s="6"/>
      <c r="M268" s="6"/>
    </row>
    <row r="269" spans="1:13">
      <c r="A269" s="8"/>
      <c r="B269" s="8"/>
      <c r="C269" s="364" t="s">
        <v>735</v>
      </c>
      <c r="D269" s="8"/>
      <c r="E269" s="383"/>
      <c r="F269" s="8"/>
      <c r="G269" s="8"/>
      <c r="H269" s="8"/>
      <c r="I269" s="13"/>
      <c r="J269" s="8"/>
      <c r="K269" s="8"/>
      <c r="L269" s="6"/>
      <c r="M269" s="6"/>
    </row>
    <row r="270" spans="1:13">
      <c r="A270" s="6"/>
      <c r="B270" s="6"/>
      <c r="C270" s="432" t="s">
        <v>736</v>
      </c>
      <c r="D270" s="20"/>
      <c r="E270" s="20"/>
      <c r="F270" s="20"/>
      <c r="G270" s="433"/>
      <c r="H270" s="20"/>
      <c r="I270" s="6"/>
      <c r="J270" s="6"/>
      <c r="K270" s="6"/>
      <c r="L270" s="6"/>
      <c r="M270" s="6"/>
    </row>
    <row r="271" spans="1:13">
      <c r="A271" s="6"/>
      <c r="B271" s="7"/>
      <c r="C271" s="854" t="s">
        <v>733</v>
      </c>
      <c r="D271" s="854"/>
      <c r="E271" s="854"/>
      <c r="F271" s="854"/>
      <c r="G271" s="854"/>
      <c r="H271" s="854"/>
      <c r="I271" s="854"/>
      <c r="J271" s="854"/>
      <c r="K271" s="854"/>
      <c r="L271" s="854"/>
      <c r="M271" s="6"/>
    </row>
    <row r="272" spans="1:13">
      <c r="A272" s="6"/>
      <c r="B272" s="6"/>
      <c r="C272" s="434"/>
      <c r="D272" s="20"/>
      <c r="E272" s="20"/>
      <c r="F272" s="20"/>
      <c r="G272" s="433"/>
      <c r="H272" s="20"/>
      <c r="I272" s="6"/>
      <c r="J272" s="6"/>
      <c r="K272" s="6"/>
      <c r="L272" s="6"/>
      <c r="M272" s="6"/>
    </row>
    <row r="273" spans="1:13" ht="18">
      <c r="A273" s="8"/>
      <c r="B273" s="125" t="s">
        <v>333</v>
      </c>
      <c r="C273" s="126" t="s">
        <v>334</v>
      </c>
      <c r="D273" s="178"/>
      <c r="E273" s="435"/>
      <c r="F273" s="178"/>
      <c r="G273" s="128"/>
      <c r="H273" s="128"/>
      <c r="I273" s="128"/>
      <c r="J273" s="128"/>
      <c r="K273" s="128"/>
      <c r="L273" s="129"/>
      <c r="M273" s="6"/>
    </row>
    <row r="274" spans="1:13" ht="16" thickBot="1">
      <c r="A274" s="6"/>
      <c r="B274" s="6"/>
      <c r="C274" s="104"/>
      <c r="D274" s="6"/>
      <c r="E274" s="110"/>
      <c r="F274" s="6"/>
      <c r="G274" s="6"/>
      <c r="H274" s="6"/>
      <c r="I274" s="6"/>
      <c r="J274" s="6"/>
      <c r="K274" s="6"/>
      <c r="L274" s="6"/>
      <c r="M274" s="6"/>
    </row>
    <row r="275" spans="1:13" ht="31" thickBot="1">
      <c r="A275" s="6"/>
      <c r="B275" s="6"/>
      <c r="C275" s="179" t="s">
        <v>82</v>
      </c>
      <c r="D275" s="132" t="s">
        <v>178</v>
      </c>
      <c r="E275" s="411" t="s">
        <v>335</v>
      </c>
      <c r="F275" s="133" t="s">
        <v>336</v>
      </c>
      <c r="G275" s="332"/>
      <c r="H275" s="6"/>
      <c r="I275" s="6"/>
      <c r="J275" s="6"/>
      <c r="K275" s="6"/>
      <c r="L275" s="6"/>
      <c r="M275" s="6"/>
    </row>
    <row r="276" spans="1:13">
      <c r="A276" s="6"/>
      <c r="B276" s="6"/>
      <c r="C276" s="863" t="s">
        <v>337</v>
      </c>
      <c r="D276" s="180" t="s">
        <v>281</v>
      </c>
      <c r="E276" s="436">
        <v>1.1100000000000001</v>
      </c>
      <c r="F276" s="437">
        <v>0.32</v>
      </c>
      <c r="G276" s="332"/>
      <c r="H276" s="98"/>
      <c r="I276" s="6"/>
      <c r="J276" s="6"/>
      <c r="K276" s="6"/>
      <c r="L276" s="6"/>
      <c r="M276" s="6"/>
    </row>
    <row r="277" spans="1:13">
      <c r="A277" s="6"/>
      <c r="B277" s="6"/>
      <c r="C277" s="861"/>
      <c r="D277" s="180" t="s">
        <v>338</v>
      </c>
      <c r="E277" s="438">
        <v>4.6100000000000003</v>
      </c>
      <c r="F277" s="184">
        <v>0.08</v>
      </c>
      <c r="G277" s="98"/>
      <c r="H277" s="98"/>
      <c r="I277" s="6"/>
      <c r="J277" s="6"/>
      <c r="K277" s="6"/>
      <c r="L277" s="6"/>
      <c r="M277" s="6"/>
    </row>
    <row r="278" spans="1:13">
      <c r="A278" s="6"/>
      <c r="B278" s="6"/>
      <c r="C278" s="861"/>
      <c r="D278" s="180" t="s">
        <v>339</v>
      </c>
      <c r="E278" s="438">
        <v>2.25</v>
      </c>
      <c r="F278" s="184">
        <v>0.01</v>
      </c>
      <c r="G278" s="98"/>
      <c r="H278" s="98"/>
      <c r="I278" s="6"/>
      <c r="J278" s="6"/>
      <c r="K278" s="6"/>
      <c r="L278" s="6"/>
      <c r="M278" s="6"/>
    </row>
    <row r="279" spans="1:13">
      <c r="A279" s="6"/>
      <c r="B279" s="6"/>
      <c r="C279" s="862"/>
      <c r="D279" s="180" t="s">
        <v>314</v>
      </c>
      <c r="E279" s="439">
        <v>6.41</v>
      </c>
      <c r="F279" s="184">
        <v>0.17</v>
      </c>
      <c r="G279" s="98"/>
      <c r="H279" s="98"/>
      <c r="I279" s="6"/>
      <c r="J279" s="6"/>
      <c r="K279" s="6"/>
      <c r="L279" s="6"/>
      <c r="M279" s="6"/>
    </row>
    <row r="280" spans="1:13">
      <c r="A280" s="6"/>
      <c r="B280" s="6"/>
      <c r="C280" s="39" t="s">
        <v>340</v>
      </c>
      <c r="D280" s="180" t="s">
        <v>314</v>
      </c>
      <c r="E280" s="439">
        <v>0.8</v>
      </c>
      <c r="F280" s="184">
        <v>0.26</v>
      </c>
      <c r="G280" s="98"/>
      <c r="H280" s="98"/>
      <c r="I280" s="6"/>
      <c r="J280" s="6"/>
      <c r="K280" s="6"/>
      <c r="L280" s="6"/>
      <c r="M280" s="6"/>
    </row>
    <row r="281" spans="1:13">
      <c r="A281" s="6"/>
      <c r="B281" s="6"/>
      <c r="C281" s="860" t="s">
        <v>341</v>
      </c>
      <c r="D281" s="180" t="s">
        <v>342</v>
      </c>
      <c r="E281" s="440" t="s">
        <v>730</v>
      </c>
      <c r="F281" s="184">
        <v>0.3</v>
      </c>
      <c r="G281" s="98"/>
      <c r="H281" s="98"/>
      <c r="I281" s="6"/>
      <c r="J281" s="6"/>
      <c r="K281" s="6"/>
      <c r="L281" s="6"/>
      <c r="M281" s="6"/>
    </row>
    <row r="282" spans="1:13">
      <c r="A282" s="6"/>
      <c r="B282" s="6"/>
      <c r="C282" s="862"/>
      <c r="D282" s="180" t="s">
        <v>228</v>
      </c>
      <c r="E282" s="439">
        <v>7.06</v>
      </c>
      <c r="F282" s="184">
        <v>0.11</v>
      </c>
      <c r="G282" s="98"/>
      <c r="H282" s="98"/>
      <c r="I282" s="6"/>
      <c r="J282" s="6"/>
      <c r="K282" s="6"/>
      <c r="L282" s="6"/>
      <c r="M282" s="6"/>
    </row>
    <row r="283" spans="1:13">
      <c r="A283" s="6"/>
      <c r="B283" s="6"/>
      <c r="C283" s="860" t="s">
        <v>344</v>
      </c>
      <c r="D283" s="180" t="s">
        <v>338</v>
      </c>
      <c r="E283" s="438">
        <v>6.92</v>
      </c>
      <c r="F283" s="441">
        <v>0.47</v>
      </c>
      <c r="G283" s="98"/>
      <c r="H283" s="98"/>
      <c r="I283" s="6"/>
      <c r="J283" s="6"/>
      <c r="K283" s="6"/>
      <c r="L283" s="6"/>
      <c r="M283" s="6"/>
    </row>
    <row r="284" spans="1:13">
      <c r="A284" s="6"/>
      <c r="B284" s="6"/>
      <c r="C284" s="861"/>
      <c r="D284" s="180" t="s">
        <v>339</v>
      </c>
      <c r="E284" s="438">
        <v>1.93</v>
      </c>
      <c r="F284" s="441">
        <v>1.2</v>
      </c>
      <c r="G284" s="98"/>
      <c r="H284" s="98"/>
      <c r="I284" s="6"/>
      <c r="J284" s="6"/>
      <c r="K284" s="6"/>
      <c r="L284" s="6"/>
      <c r="M284" s="6"/>
    </row>
    <row r="285" spans="1:13">
      <c r="A285" s="6"/>
      <c r="B285" s="6"/>
      <c r="C285" s="861"/>
      <c r="D285" s="180" t="s">
        <v>737</v>
      </c>
      <c r="E285" s="438">
        <v>1.93</v>
      </c>
      <c r="F285" s="441">
        <v>1.2</v>
      </c>
      <c r="G285" s="98"/>
      <c r="H285" s="98"/>
      <c r="I285" s="6"/>
      <c r="J285" s="6"/>
      <c r="K285" s="6"/>
      <c r="L285" s="6"/>
      <c r="M285" s="6"/>
    </row>
    <row r="286" spans="1:13">
      <c r="A286" s="6"/>
      <c r="B286" s="6"/>
      <c r="C286" s="861"/>
      <c r="D286" s="180" t="s">
        <v>738</v>
      </c>
      <c r="E286" s="438">
        <v>1.27</v>
      </c>
      <c r="F286" s="441">
        <v>1.07</v>
      </c>
      <c r="G286" s="98"/>
      <c r="H286" s="98"/>
      <c r="I286" s="6"/>
      <c r="J286" s="6"/>
      <c r="K286" s="6"/>
      <c r="L286" s="6"/>
      <c r="M286" s="6"/>
    </row>
    <row r="287" spans="1:13">
      <c r="A287" s="6"/>
      <c r="B287" s="6"/>
      <c r="C287" s="861"/>
      <c r="D287" s="180" t="s">
        <v>739</v>
      </c>
      <c r="E287" s="438">
        <v>0.91</v>
      </c>
      <c r="F287" s="441">
        <v>0.56000000000000005</v>
      </c>
      <c r="G287" s="98"/>
      <c r="H287" s="98"/>
      <c r="I287" s="6"/>
      <c r="J287" s="6"/>
      <c r="K287" s="6"/>
      <c r="L287" s="6"/>
      <c r="M287" s="6"/>
    </row>
    <row r="288" spans="1:13">
      <c r="A288" s="6"/>
      <c r="B288" s="6"/>
      <c r="C288" s="862"/>
      <c r="D288" s="180" t="s">
        <v>326</v>
      </c>
      <c r="E288" s="438">
        <v>0.33</v>
      </c>
      <c r="F288" s="441">
        <v>0.94</v>
      </c>
      <c r="G288" s="98"/>
      <c r="H288" s="98"/>
      <c r="I288" s="6"/>
      <c r="J288" s="6"/>
      <c r="K288" s="6"/>
      <c r="L288" s="6"/>
      <c r="M288" s="6"/>
    </row>
    <row r="289" spans="1:13">
      <c r="A289" s="6"/>
      <c r="B289" s="6"/>
      <c r="C289" s="860" t="s">
        <v>347</v>
      </c>
      <c r="D289" s="180" t="s">
        <v>338</v>
      </c>
      <c r="E289" s="438">
        <v>7.98</v>
      </c>
      <c r="F289" s="441">
        <v>0.12</v>
      </c>
      <c r="G289" s="98"/>
      <c r="H289" s="98"/>
      <c r="I289" s="6"/>
      <c r="J289" s="6"/>
      <c r="K289" s="6"/>
      <c r="L289" s="6"/>
      <c r="M289" s="6"/>
    </row>
    <row r="290" spans="1:13">
      <c r="A290" s="6"/>
      <c r="B290" s="6"/>
      <c r="C290" s="861"/>
      <c r="D290" s="180" t="s">
        <v>339</v>
      </c>
      <c r="E290" s="438">
        <v>2.85</v>
      </c>
      <c r="F290" s="441">
        <v>1.47</v>
      </c>
      <c r="G290" s="98"/>
      <c r="H290" s="98"/>
      <c r="I290" s="6"/>
      <c r="J290" s="6"/>
      <c r="K290" s="6"/>
      <c r="L290" s="6"/>
      <c r="M290" s="6"/>
    </row>
    <row r="291" spans="1:13">
      <c r="A291" s="6"/>
      <c r="B291" s="6"/>
      <c r="C291" s="861"/>
      <c r="D291" s="180" t="s">
        <v>737</v>
      </c>
      <c r="E291" s="438">
        <v>2.85</v>
      </c>
      <c r="F291" s="441">
        <v>1.48</v>
      </c>
      <c r="G291" s="98"/>
      <c r="H291" s="98"/>
      <c r="I291" s="6"/>
      <c r="J291" s="6"/>
      <c r="K291" s="6"/>
      <c r="L291" s="6"/>
      <c r="M291" s="6"/>
    </row>
    <row r="292" spans="1:13">
      <c r="A292" s="6"/>
      <c r="B292" s="6"/>
      <c r="C292" s="861"/>
      <c r="D292" s="180" t="s">
        <v>738</v>
      </c>
      <c r="E292" s="438">
        <v>1.01</v>
      </c>
      <c r="F292" s="441">
        <v>0.94</v>
      </c>
      <c r="G292" s="98"/>
      <c r="H292" s="98"/>
      <c r="I292" s="6"/>
      <c r="J292" s="6"/>
      <c r="K292" s="6"/>
      <c r="L292" s="6"/>
      <c r="M292" s="6"/>
    </row>
    <row r="293" spans="1:13">
      <c r="A293" s="6"/>
      <c r="B293" s="6"/>
      <c r="C293" s="861"/>
      <c r="D293" s="180" t="s">
        <v>739</v>
      </c>
      <c r="E293" s="438">
        <v>0.91</v>
      </c>
      <c r="F293" s="441">
        <v>0.56000000000000005</v>
      </c>
      <c r="G293" s="98"/>
      <c r="H293" s="98"/>
      <c r="I293" s="6"/>
      <c r="J293" s="6"/>
      <c r="K293" s="6"/>
      <c r="L293" s="6"/>
      <c r="M293" s="6"/>
    </row>
    <row r="294" spans="1:13">
      <c r="A294" s="6"/>
      <c r="B294" s="6"/>
      <c r="C294" s="862"/>
      <c r="D294" s="339" t="s">
        <v>326</v>
      </c>
      <c r="E294" s="438">
        <v>0.59</v>
      </c>
      <c r="F294" s="441">
        <v>0.5</v>
      </c>
      <c r="G294" s="98"/>
      <c r="H294" s="98"/>
      <c r="I294" s="6"/>
      <c r="J294" s="6"/>
      <c r="K294" s="6"/>
      <c r="L294" s="6"/>
      <c r="M294" s="6"/>
    </row>
    <row r="295" spans="1:13">
      <c r="A295" s="6"/>
      <c r="B295" s="6"/>
      <c r="C295" s="860" t="s">
        <v>349</v>
      </c>
      <c r="D295" s="180" t="s">
        <v>338</v>
      </c>
      <c r="E295" s="438">
        <v>7.28</v>
      </c>
      <c r="F295" s="441">
        <v>0.31</v>
      </c>
      <c r="G295" s="98"/>
      <c r="H295" s="98"/>
      <c r="I295" s="6"/>
      <c r="J295" s="6"/>
      <c r="K295" s="6"/>
      <c r="L295" s="6"/>
      <c r="M295" s="6"/>
    </row>
    <row r="296" spans="1:13">
      <c r="A296" s="6"/>
      <c r="B296" s="6"/>
      <c r="C296" s="861"/>
      <c r="D296" s="180" t="s">
        <v>339</v>
      </c>
      <c r="E296" s="438">
        <v>2.99</v>
      </c>
      <c r="F296" s="441">
        <v>1.49</v>
      </c>
      <c r="G296" s="98"/>
      <c r="H296" s="98"/>
      <c r="I296" s="6"/>
      <c r="J296" s="6"/>
      <c r="K296" s="6"/>
      <c r="L296" s="6"/>
      <c r="M296" s="6"/>
    </row>
    <row r="297" spans="1:13">
      <c r="A297" s="6"/>
      <c r="B297" s="6"/>
      <c r="C297" s="861"/>
      <c r="D297" s="180" t="s">
        <v>314</v>
      </c>
      <c r="E297" s="438">
        <v>0.67</v>
      </c>
      <c r="F297" s="441">
        <v>0.49</v>
      </c>
      <c r="G297" s="98"/>
      <c r="H297" s="98"/>
      <c r="I297" s="6"/>
      <c r="J297" s="6"/>
      <c r="K297" s="6"/>
      <c r="L297" s="6"/>
      <c r="M297" s="6"/>
    </row>
    <row r="298" spans="1:13">
      <c r="A298" s="6"/>
      <c r="B298" s="6"/>
      <c r="C298" s="862"/>
      <c r="D298" s="340" t="s">
        <v>326</v>
      </c>
      <c r="E298" s="438">
        <v>0.41</v>
      </c>
      <c r="F298" s="441">
        <v>0.63</v>
      </c>
      <c r="G298" s="98"/>
      <c r="H298" s="98"/>
      <c r="I298" s="6"/>
      <c r="J298" s="6"/>
      <c r="K298" s="6"/>
      <c r="L298" s="6"/>
      <c r="M298" s="6"/>
    </row>
    <row r="299" spans="1:13">
      <c r="A299" s="6"/>
      <c r="B299" s="6"/>
      <c r="C299" s="860" t="s">
        <v>350</v>
      </c>
      <c r="D299" s="180" t="s">
        <v>346</v>
      </c>
      <c r="E299" s="438">
        <v>1.03</v>
      </c>
      <c r="F299" s="441">
        <v>1.07</v>
      </c>
      <c r="G299" s="98"/>
      <c r="H299" s="98"/>
      <c r="I299" s="6"/>
      <c r="J299" s="6"/>
      <c r="K299" s="6"/>
      <c r="L299" s="6"/>
      <c r="M299" s="6"/>
    </row>
    <row r="300" spans="1:13">
      <c r="A300" s="6"/>
      <c r="B300" s="6"/>
      <c r="C300" s="861"/>
      <c r="D300" s="180" t="s">
        <v>314</v>
      </c>
      <c r="E300" s="438">
        <v>1.88</v>
      </c>
      <c r="F300" s="441">
        <v>1.1599999999999999</v>
      </c>
      <c r="G300" s="98"/>
      <c r="H300" s="98"/>
      <c r="I300" s="6"/>
      <c r="J300" s="6"/>
      <c r="K300" s="6"/>
      <c r="L300" s="6"/>
      <c r="M300" s="6"/>
    </row>
    <row r="301" spans="1:13">
      <c r="A301" s="6"/>
      <c r="B301" s="6"/>
      <c r="C301" s="862"/>
      <c r="D301" s="180" t="s">
        <v>326</v>
      </c>
      <c r="E301" s="438">
        <v>0.35</v>
      </c>
      <c r="F301" s="441">
        <v>0.89</v>
      </c>
      <c r="G301" s="98"/>
      <c r="H301" s="98"/>
      <c r="I301" s="6"/>
      <c r="J301" s="6"/>
      <c r="K301" s="6"/>
      <c r="L301" s="6"/>
      <c r="M301" s="6"/>
    </row>
    <row r="302" spans="1:13">
      <c r="A302" s="6"/>
      <c r="B302" s="6"/>
      <c r="C302" s="860" t="s">
        <v>351</v>
      </c>
      <c r="D302" s="180" t="s">
        <v>338</v>
      </c>
      <c r="E302" s="438">
        <v>7.12</v>
      </c>
      <c r="F302" s="441">
        <v>0.5</v>
      </c>
      <c r="G302" s="98"/>
      <c r="H302" s="98"/>
      <c r="I302" s="6"/>
      <c r="J302" s="6"/>
      <c r="K302" s="6"/>
      <c r="L302" s="6"/>
      <c r="M302" s="6"/>
    </row>
    <row r="303" spans="1:13">
      <c r="A303" s="6"/>
      <c r="B303" s="6"/>
      <c r="C303" s="861"/>
      <c r="D303" s="180" t="s">
        <v>339</v>
      </c>
      <c r="E303" s="438">
        <v>2.74</v>
      </c>
      <c r="F303" s="441">
        <v>1.54</v>
      </c>
      <c r="G303" s="98"/>
      <c r="H303" s="98"/>
      <c r="I303" s="6"/>
      <c r="J303" s="6"/>
      <c r="K303" s="6"/>
      <c r="L303" s="6"/>
      <c r="M303" s="6"/>
    </row>
    <row r="304" spans="1:13">
      <c r="A304" s="6"/>
      <c r="B304" s="6"/>
      <c r="C304" s="861"/>
      <c r="D304" s="180" t="s">
        <v>314</v>
      </c>
      <c r="E304" s="438">
        <v>0.41</v>
      </c>
      <c r="F304" s="441">
        <v>0.6</v>
      </c>
      <c r="G304" s="98"/>
      <c r="H304" s="98"/>
      <c r="I304" s="6"/>
      <c r="J304" s="6"/>
      <c r="K304" s="6"/>
      <c r="L304" s="6"/>
      <c r="M304" s="6"/>
    </row>
    <row r="305" spans="1:13">
      <c r="A305" s="6"/>
      <c r="B305" s="6"/>
      <c r="C305" s="862"/>
      <c r="D305" s="180" t="s">
        <v>326</v>
      </c>
      <c r="E305" s="439">
        <v>0.45</v>
      </c>
      <c r="F305" s="184">
        <v>0.64</v>
      </c>
      <c r="G305" s="98"/>
      <c r="H305" s="98"/>
      <c r="I305" s="6"/>
      <c r="J305" s="6"/>
      <c r="K305" s="6"/>
      <c r="L305" s="6"/>
      <c r="M305" s="6"/>
    </row>
    <row r="306" spans="1:13">
      <c r="A306" s="6"/>
      <c r="B306" s="6"/>
      <c r="C306" s="860" t="s">
        <v>352</v>
      </c>
      <c r="D306" s="180" t="s">
        <v>338</v>
      </c>
      <c r="E306" s="438">
        <v>9.68</v>
      </c>
      <c r="F306" s="421" t="s">
        <v>730</v>
      </c>
      <c r="G306" s="98"/>
      <c r="H306" s="98"/>
      <c r="I306" s="6"/>
      <c r="J306" s="6"/>
      <c r="K306" s="6"/>
      <c r="L306" s="6"/>
      <c r="M306" s="6"/>
    </row>
    <row r="307" spans="1:13">
      <c r="A307" s="6"/>
      <c r="B307" s="6"/>
      <c r="C307" s="861"/>
      <c r="D307" s="180" t="s">
        <v>339</v>
      </c>
      <c r="E307" s="438">
        <v>3.24</v>
      </c>
      <c r="F307" s="441">
        <v>2.0499999999999998</v>
      </c>
      <c r="G307" s="98"/>
      <c r="H307" s="98"/>
      <c r="I307" s="6"/>
      <c r="J307" s="6"/>
      <c r="K307" s="6"/>
      <c r="L307" s="6"/>
      <c r="M307" s="6"/>
    </row>
    <row r="308" spans="1:13">
      <c r="A308" s="6"/>
      <c r="B308" s="6"/>
      <c r="C308" s="862"/>
      <c r="D308" s="180" t="s">
        <v>314</v>
      </c>
      <c r="E308" s="438">
        <v>0.48</v>
      </c>
      <c r="F308" s="441">
        <v>1.27</v>
      </c>
      <c r="G308" s="98"/>
      <c r="H308" s="98"/>
      <c r="I308" s="6"/>
      <c r="J308" s="6"/>
      <c r="K308" s="6"/>
      <c r="L308" s="6"/>
      <c r="M308" s="6"/>
    </row>
    <row r="309" spans="1:13">
      <c r="A309" s="6"/>
      <c r="B309" s="6"/>
      <c r="C309" s="860" t="s">
        <v>353</v>
      </c>
      <c r="D309" s="180" t="s">
        <v>346</v>
      </c>
      <c r="E309" s="438">
        <v>3.24</v>
      </c>
      <c r="F309" s="441">
        <v>1.81</v>
      </c>
      <c r="G309" s="98"/>
      <c r="H309" s="98"/>
      <c r="I309" s="6"/>
      <c r="J309" s="6"/>
      <c r="K309" s="6"/>
      <c r="L309" s="6"/>
      <c r="M309" s="6"/>
    </row>
    <row r="310" spans="1:13">
      <c r="A310" s="6"/>
      <c r="B310" s="6"/>
      <c r="C310" s="861"/>
      <c r="D310" s="180" t="s">
        <v>314</v>
      </c>
      <c r="E310" s="438">
        <v>0.38</v>
      </c>
      <c r="F310" s="441">
        <v>0.95</v>
      </c>
      <c r="G310" s="98"/>
      <c r="H310" s="98"/>
      <c r="I310" s="6"/>
      <c r="J310" s="6"/>
      <c r="K310" s="6"/>
      <c r="L310" s="6"/>
      <c r="M310" s="6"/>
    </row>
    <row r="311" spans="1:13">
      <c r="A311" s="6"/>
      <c r="B311" s="6"/>
      <c r="C311" s="862"/>
      <c r="D311" s="180" t="s">
        <v>326</v>
      </c>
      <c r="E311" s="438">
        <v>1.99</v>
      </c>
      <c r="F311" s="441">
        <v>0.01</v>
      </c>
      <c r="G311" s="98"/>
      <c r="H311" s="98"/>
      <c r="I311" s="6"/>
      <c r="J311" s="6"/>
      <c r="K311" s="6"/>
      <c r="L311" s="6"/>
      <c r="M311" s="6"/>
    </row>
    <row r="312" spans="1:13">
      <c r="A312" s="6"/>
      <c r="B312" s="6"/>
      <c r="C312" s="860" t="s">
        <v>354</v>
      </c>
      <c r="D312" s="180" t="s">
        <v>338</v>
      </c>
      <c r="E312" s="438">
        <v>17.61</v>
      </c>
      <c r="F312" s="441">
        <v>0.11</v>
      </c>
      <c r="G312" s="98"/>
      <c r="H312" s="98"/>
      <c r="I312" s="6"/>
      <c r="J312" s="6"/>
      <c r="K312" s="6"/>
      <c r="L312" s="6"/>
      <c r="M312" s="6"/>
    </row>
    <row r="313" spans="1:13">
      <c r="A313" s="6"/>
      <c r="B313" s="6"/>
      <c r="C313" s="861"/>
      <c r="D313" s="180" t="s">
        <v>339</v>
      </c>
      <c r="E313" s="438">
        <v>2.87</v>
      </c>
      <c r="F313" s="441">
        <v>1.5</v>
      </c>
      <c r="G313" s="98"/>
      <c r="H313" s="98"/>
      <c r="I313" s="6"/>
      <c r="J313" s="6"/>
      <c r="K313" s="6"/>
      <c r="L313" s="6"/>
      <c r="M313" s="6"/>
    </row>
    <row r="314" spans="1:13">
      <c r="A314" s="6"/>
      <c r="B314" s="6"/>
      <c r="C314" s="861"/>
      <c r="D314" s="180" t="s">
        <v>314</v>
      </c>
      <c r="E314" s="438">
        <v>0.73</v>
      </c>
      <c r="F314" s="441">
        <v>0.66</v>
      </c>
      <c r="G314" s="98"/>
      <c r="H314" s="98"/>
      <c r="I314" s="6"/>
      <c r="J314" s="6"/>
      <c r="K314" s="6"/>
      <c r="L314" s="6"/>
      <c r="M314" s="6"/>
    </row>
    <row r="315" spans="1:13" ht="16" thickBot="1">
      <c r="A315" s="6"/>
      <c r="B315" s="6"/>
      <c r="C315" s="864"/>
      <c r="D315" s="341" t="s">
        <v>326</v>
      </c>
      <c r="E315" s="442">
        <v>0.43</v>
      </c>
      <c r="F315" s="443">
        <v>0.6</v>
      </c>
      <c r="G315" s="98"/>
      <c r="H315" s="98"/>
      <c r="I315" s="6"/>
      <c r="J315" s="6"/>
      <c r="K315" s="6"/>
      <c r="L315" s="6"/>
      <c r="M315" s="6"/>
    </row>
    <row r="316" spans="1:13">
      <c r="A316" s="6"/>
      <c r="B316" s="6"/>
      <c r="C316" s="364" t="s">
        <v>740</v>
      </c>
      <c r="D316" s="20"/>
      <c r="E316" s="20"/>
      <c r="F316" s="20"/>
      <c r="G316" s="98"/>
      <c r="H316" s="98"/>
      <c r="I316" s="6"/>
      <c r="J316" s="6"/>
      <c r="K316" s="6"/>
      <c r="L316" s="6"/>
      <c r="M316" s="6"/>
    </row>
    <row r="317" spans="1:13">
      <c r="A317" s="6"/>
      <c r="B317" s="6"/>
      <c r="C317" s="432" t="s">
        <v>736</v>
      </c>
      <c r="D317" s="20"/>
      <c r="E317" s="20"/>
      <c r="F317" s="20"/>
      <c r="G317" s="98"/>
      <c r="H317" s="98"/>
      <c r="I317" s="6"/>
      <c r="J317" s="6"/>
      <c r="K317" s="6"/>
      <c r="L317" s="6"/>
      <c r="M317" s="6"/>
    </row>
    <row r="318" spans="1:13">
      <c r="A318" s="6"/>
      <c r="B318" s="444"/>
      <c r="C318" s="878" t="s">
        <v>741</v>
      </c>
      <c r="D318" s="878"/>
      <c r="E318" s="878"/>
      <c r="F318" s="878"/>
      <c r="G318" s="878"/>
      <c r="H318" s="878"/>
      <c r="I318" s="6"/>
      <c r="J318" s="6"/>
      <c r="K318" s="6"/>
      <c r="L318" s="6"/>
      <c r="M318" s="6"/>
    </row>
    <row r="319" spans="1:13">
      <c r="A319" s="6"/>
      <c r="B319" s="7"/>
      <c r="C319" s="219"/>
      <c r="D319" s="219"/>
      <c r="E319" s="20"/>
      <c r="F319" s="219"/>
      <c r="G319" s="219"/>
      <c r="H319" s="219"/>
      <c r="I319" s="219"/>
      <c r="J319" s="219"/>
      <c r="K319" s="219"/>
      <c r="L319" s="110"/>
      <c r="M319" s="110"/>
    </row>
    <row r="320" spans="1:13" ht="16">
      <c r="A320" s="21"/>
      <c r="B320" s="22" t="s">
        <v>357</v>
      </c>
      <c r="C320" s="23" t="s">
        <v>358</v>
      </c>
      <c r="D320" s="24"/>
      <c r="E320" s="389"/>
      <c r="F320" s="25"/>
      <c r="G320" s="128"/>
      <c r="H320" s="128"/>
      <c r="I320" s="128"/>
      <c r="J320" s="128"/>
      <c r="K320" s="128"/>
      <c r="L320" s="129"/>
      <c r="M320" s="6"/>
    </row>
    <row r="321" spans="1:13" ht="16" thickBot="1">
      <c r="A321" s="6"/>
      <c r="B321" s="7"/>
      <c r="C321" s="104"/>
      <c r="D321" s="104"/>
      <c r="E321" s="445"/>
      <c r="F321" s="6"/>
      <c r="G321" s="6"/>
      <c r="H321" s="6"/>
      <c r="I321" s="6"/>
      <c r="J321" s="6"/>
      <c r="K321" s="6"/>
      <c r="L321" s="6"/>
      <c r="M321" s="6"/>
    </row>
    <row r="322" spans="1:13">
      <c r="A322" s="6"/>
      <c r="B322" s="7"/>
      <c r="C322" s="446"/>
      <c r="D322" s="447"/>
      <c r="E322" s="448" t="s">
        <v>359</v>
      </c>
      <c r="F322" s="193"/>
      <c r="G322" s="194"/>
      <c r="H322" s="874" t="s">
        <v>360</v>
      </c>
      <c r="I322" s="875"/>
      <c r="J322" s="876"/>
      <c r="K322" s="13"/>
      <c r="L322" s="6"/>
      <c r="M322" s="6"/>
    </row>
    <row r="323" spans="1:13" ht="16">
      <c r="A323" s="6"/>
      <c r="B323" s="7"/>
      <c r="C323" s="449" t="s">
        <v>742</v>
      </c>
      <c r="D323" s="450" t="s">
        <v>743</v>
      </c>
      <c r="E323" s="451" t="s">
        <v>180</v>
      </c>
      <c r="F323" s="197" t="s">
        <v>181</v>
      </c>
      <c r="G323" s="198" t="s">
        <v>182</v>
      </c>
      <c r="H323" s="196" t="s">
        <v>180</v>
      </c>
      <c r="I323" s="197" t="s">
        <v>181</v>
      </c>
      <c r="J323" s="198" t="s">
        <v>182</v>
      </c>
      <c r="K323" s="6"/>
      <c r="L323" s="6"/>
      <c r="M323" s="6"/>
    </row>
    <row r="324" spans="1:13" ht="16" thickBot="1">
      <c r="A324" s="6"/>
      <c r="B324" s="7"/>
      <c r="C324" s="452"/>
      <c r="D324" s="453"/>
      <c r="E324" s="454" t="s">
        <v>362</v>
      </c>
      <c r="F324" s="201" t="s">
        <v>362</v>
      </c>
      <c r="G324" s="202" t="s">
        <v>362</v>
      </c>
      <c r="H324" s="200" t="s">
        <v>362</v>
      </c>
      <c r="I324" s="201" t="s">
        <v>362</v>
      </c>
      <c r="J324" s="202" t="s">
        <v>362</v>
      </c>
      <c r="K324" s="8"/>
      <c r="L324" s="6"/>
      <c r="M324" s="6"/>
    </row>
    <row r="325" spans="1:13">
      <c r="A325" s="6"/>
      <c r="B325" s="6"/>
      <c r="C325" s="286" t="s">
        <v>744</v>
      </c>
      <c r="D325" s="232" t="s">
        <v>363</v>
      </c>
      <c r="E325" s="455">
        <v>1067.7</v>
      </c>
      <c r="F325" s="456">
        <v>9.0999999999999998E-2</v>
      </c>
      <c r="G325" s="457">
        <v>1.2E-2</v>
      </c>
      <c r="H325" s="458">
        <v>1229.5999999999999</v>
      </c>
      <c r="I325" s="456">
        <v>0.12</v>
      </c>
      <c r="J325" s="459">
        <v>1.6E-2</v>
      </c>
      <c r="K325" s="6"/>
      <c r="L325" s="6"/>
      <c r="M325" s="6"/>
    </row>
    <row r="326" spans="1:13">
      <c r="A326" s="6"/>
      <c r="B326" s="6"/>
      <c r="C326" s="288" t="s">
        <v>745</v>
      </c>
      <c r="D326" s="240" t="s">
        <v>364</v>
      </c>
      <c r="E326" s="460">
        <v>485.2</v>
      </c>
      <c r="F326" s="461">
        <v>2.5000000000000001E-2</v>
      </c>
      <c r="G326" s="462">
        <v>4.0000000000000001E-3</v>
      </c>
      <c r="H326" s="463">
        <v>1531.3</v>
      </c>
      <c r="I326" s="461">
        <v>6.6000000000000003E-2</v>
      </c>
      <c r="J326" s="464">
        <v>1.2E-2</v>
      </c>
      <c r="K326" s="6"/>
      <c r="L326" s="6"/>
      <c r="M326" s="6"/>
    </row>
    <row r="327" spans="1:13">
      <c r="A327" s="6"/>
      <c r="B327" s="6"/>
      <c r="C327" s="288" t="s">
        <v>746</v>
      </c>
      <c r="D327" s="240" t="s">
        <v>365</v>
      </c>
      <c r="E327" s="460">
        <v>819.7</v>
      </c>
      <c r="F327" s="461">
        <v>5.1999999999999998E-2</v>
      </c>
      <c r="G327" s="462">
        <v>7.0000000000000001E-3</v>
      </c>
      <c r="H327" s="463">
        <v>1227.5999999999999</v>
      </c>
      <c r="I327" s="461">
        <v>6.7000000000000004E-2</v>
      </c>
      <c r="J327" s="464">
        <v>8.9999999999999993E-3</v>
      </c>
      <c r="K327" s="6"/>
      <c r="L327" s="6"/>
      <c r="M327" s="6"/>
    </row>
    <row r="328" spans="1:13">
      <c r="A328" s="6"/>
      <c r="B328" s="6"/>
      <c r="C328" s="288" t="s">
        <v>747</v>
      </c>
      <c r="D328" s="240" t="s">
        <v>366</v>
      </c>
      <c r="E328" s="460">
        <v>531.70000000000005</v>
      </c>
      <c r="F328" s="461">
        <v>3.1E-2</v>
      </c>
      <c r="G328" s="462">
        <v>4.0000000000000001E-3</v>
      </c>
      <c r="H328" s="463">
        <v>1047.5</v>
      </c>
      <c r="I328" s="461">
        <v>4.9000000000000002E-2</v>
      </c>
      <c r="J328" s="464">
        <v>6.0000000000000001E-3</v>
      </c>
      <c r="K328" s="6"/>
      <c r="L328" s="6"/>
      <c r="M328" s="6"/>
    </row>
    <row r="329" spans="1:13">
      <c r="A329" s="6"/>
      <c r="B329" s="6"/>
      <c r="C329" s="288" t="s">
        <v>748</v>
      </c>
      <c r="D329" s="240" t="s">
        <v>367</v>
      </c>
      <c r="E329" s="460">
        <v>813.6</v>
      </c>
      <c r="F329" s="461">
        <v>5.3999999999999999E-2</v>
      </c>
      <c r="G329" s="462">
        <v>8.0000000000000002E-3</v>
      </c>
      <c r="H329" s="463">
        <v>1177.4000000000001</v>
      </c>
      <c r="I329" s="461">
        <v>6.5000000000000002E-2</v>
      </c>
      <c r="J329" s="464">
        <v>8.9999999999999993E-3</v>
      </c>
      <c r="K329" s="6"/>
      <c r="L329" s="6"/>
      <c r="M329" s="6"/>
    </row>
    <row r="330" spans="1:13">
      <c r="A330" s="6"/>
      <c r="B330" s="6"/>
      <c r="C330" s="288" t="s">
        <v>749</v>
      </c>
      <c r="D330" s="240" t="s">
        <v>368</v>
      </c>
      <c r="E330" s="460">
        <v>832.9</v>
      </c>
      <c r="F330" s="461">
        <v>5.2999999999999999E-2</v>
      </c>
      <c r="G330" s="462">
        <v>7.0000000000000001E-3</v>
      </c>
      <c r="H330" s="463">
        <v>1016.5</v>
      </c>
      <c r="I330" s="461">
        <v>5.3999999999999999E-2</v>
      </c>
      <c r="J330" s="464">
        <v>7.0000000000000001E-3</v>
      </c>
      <c r="K330" s="6"/>
      <c r="L330" s="6"/>
      <c r="M330" s="6"/>
    </row>
    <row r="331" spans="1:13">
      <c r="A331" s="6"/>
      <c r="B331" s="6"/>
      <c r="C331" s="288" t="s">
        <v>750</v>
      </c>
      <c r="D331" s="240" t="s">
        <v>369</v>
      </c>
      <c r="E331" s="460">
        <v>1134.4000000000001</v>
      </c>
      <c r="F331" s="461">
        <v>0.13500000000000001</v>
      </c>
      <c r="G331" s="462">
        <v>2.1000000000000001E-2</v>
      </c>
      <c r="H331" s="463">
        <v>1649.4</v>
      </c>
      <c r="I331" s="461">
        <v>0.17599999999999999</v>
      </c>
      <c r="J331" s="464">
        <v>2.7E-2</v>
      </c>
      <c r="K331" s="6"/>
      <c r="L331" s="6"/>
      <c r="M331" s="6"/>
    </row>
    <row r="332" spans="1:13">
      <c r="A332" s="6"/>
      <c r="B332" s="6"/>
      <c r="C332" s="288" t="s">
        <v>751</v>
      </c>
      <c r="D332" s="240" t="s">
        <v>370</v>
      </c>
      <c r="E332" s="460">
        <v>1633.1</v>
      </c>
      <c r="F332" s="461">
        <v>0.17599999999999999</v>
      </c>
      <c r="G332" s="462">
        <v>2.7E-2</v>
      </c>
      <c r="H332" s="463">
        <v>1784</v>
      </c>
      <c r="I332" s="461">
        <v>0.17199999999999999</v>
      </c>
      <c r="J332" s="464">
        <v>2.7E-2</v>
      </c>
      <c r="K332" s="6"/>
      <c r="L332" s="6"/>
      <c r="M332" s="6"/>
    </row>
    <row r="333" spans="1:13">
      <c r="A333" s="6"/>
      <c r="B333" s="6"/>
      <c r="C333" s="288" t="s">
        <v>752</v>
      </c>
      <c r="D333" s="240" t="s">
        <v>371</v>
      </c>
      <c r="E333" s="460">
        <v>1582.1</v>
      </c>
      <c r="F333" s="461">
        <v>0.14799999999999999</v>
      </c>
      <c r="G333" s="462">
        <v>2.1999999999999999E-2</v>
      </c>
      <c r="H333" s="463">
        <v>1555.9</v>
      </c>
      <c r="I333" s="461">
        <v>0.13300000000000001</v>
      </c>
      <c r="J333" s="464">
        <v>1.9E-2</v>
      </c>
      <c r="K333" s="6"/>
      <c r="L333" s="6"/>
      <c r="M333" s="6"/>
    </row>
    <row r="334" spans="1:13">
      <c r="A334" s="6"/>
      <c r="B334" s="6"/>
      <c r="C334" s="288" t="s">
        <v>753</v>
      </c>
      <c r="D334" s="240" t="s">
        <v>372</v>
      </c>
      <c r="E334" s="460">
        <v>995.8</v>
      </c>
      <c r="F334" s="461">
        <v>0.107</v>
      </c>
      <c r="G334" s="462">
        <v>1.4999999999999999E-2</v>
      </c>
      <c r="H334" s="463">
        <v>1808.3</v>
      </c>
      <c r="I334" s="461">
        <v>0.183</v>
      </c>
      <c r="J334" s="464">
        <v>2.5999999999999999E-2</v>
      </c>
      <c r="K334" s="6"/>
      <c r="L334" s="6"/>
      <c r="M334" s="6"/>
    </row>
    <row r="335" spans="1:13">
      <c r="A335" s="6"/>
      <c r="B335" s="6"/>
      <c r="C335" s="288" t="s">
        <v>754</v>
      </c>
      <c r="D335" s="240" t="s">
        <v>373</v>
      </c>
      <c r="E335" s="460">
        <v>539.4</v>
      </c>
      <c r="F335" s="461">
        <v>7.1999999999999995E-2</v>
      </c>
      <c r="G335" s="462">
        <v>8.9999999999999993E-3</v>
      </c>
      <c r="H335" s="463">
        <v>900.5</v>
      </c>
      <c r="I335" s="461">
        <v>7.2999999999999995E-2</v>
      </c>
      <c r="J335" s="464">
        <v>8.9999999999999993E-3</v>
      </c>
      <c r="K335" s="6"/>
      <c r="L335" s="6"/>
      <c r="M335" s="6"/>
    </row>
    <row r="336" spans="1:13">
      <c r="A336" s="6"/>
      <c r="B336" s="6"/>
      <c r="C336" s="288" t="s">
        <v>755</v>
      </c>
      <c r="D336" s="240" t="s">
        <v>374</v>
      </c>
      <c r="E336" s="460">
        <v>634.6</v>
      </c>
      <c r="F336" s="461">
        <v>5.8000000000000003E-2</v>
      </c>
      <c r="G336" s="462">
        <v>8.0000000000000002E-3</v>
      </c>
      <c r="H336" s="463">
        <v>1545.7</v>
      </c>
      <c r="I336" s="461">
        <v>0.13900000000000001</v>
      </c>
      <c r="J336" s="464">
        <v>0.02</v>
      </c>
      <c r="K336" s="6"/>
      <c r="L336" s="6"/>
      <c r="M336" s="6"/>
    </row>
    <row r="337" spans="1:13">
      <c r="A337" s="6"/>
      <c r="B337" s="6"/>
      <c r="C337" s="288" t="s">
        <v>756</v>
      </c>
      <c r="D337" s="240" t="s">
        <v>375</v>
      </c>
      <c r="E337" s="460">
        <v>816.8</v>
      </c>
      <c r="F337" s="461">
        <v>1.9E-2</v>
      </c>
      <c r="G337" s="462">
        <v>2E-3</v>
      </c>
      <c r="H337" s="463">
        <v>930.8</v>
      </c>
      <c r="I337" s="461">
        <v>0.02</v>
      </c>
      <c r="J337" s="464">
        <v>2E-3</v>
      </c>
      <c r="K337" s="6"/>
      <c r="L337" s="6"/>
      <c r="M337" s="6"/>
    </row>
    <row r="338" spans="1:13">
      <c r="A338" s="6"/>
      <c r="B338" s="6"/>
      <c r="C338" s="288" t="s">
        <v>757</v>
      </c>
      <c r="D338" s="240" t="s">
        <v>376</v>
      </c>
      <c r="E338" s="460">
        <v>1210.9000000000001</v>
      </c>
      <c r="F338" s="461">
        <v>0.126</v>
      </c>
      <c r="G338" s="462">
        <v>1.6E-2</v>
      </c>
      <c r="H338" s="463">
        <v>1317.3</v>
      </c>
      <c r="I338" s="461">
        <v>0.04</v>
      </c>
      <c r="J338" s="464">
        <v>5.0000000000000001E-3</v>
      </c>
      <c r="K338" s="6"/>
      <c r="L338" s="6"/>
      <c r="M338" s="6"/>
    </row>
    <row r="339" spans="1:13">
      <c r="A339" s="6"/>
      <c r="B339" s="6"/>
      <c r="C339" s="288" t="s">
        <v>758</v>
      </c>
      <c r="D339" s="240" t="s">
        <v>377</v>
      </c>
      <c r="E339" s="460">
        <v>233.1</v>
      </c>
      <c r="F339" s="461">
        <v>1.4999999999999999E-2</v>
      </c>
      <c r="G339" s="462">
        <v>2E-3</v>
      </c>
      <c r="H339" s="463">
        <v>880.7</v>
      </c>
      <c r="I339" s="461">
        <v>4.7E-2</v>
      </c>
      <c r="J339" s="464">
        <v>6.0000000000000001E-3</v>
      </c>
      <c r="K339" s="6"/>
      <c r="L339" s="6"/>
      <c r="M339" s="6"/>
    </row>
    <row r="340" spans="1:13">
      <c r="A340" s="6"/>
      <c r="B340" s="6"/>
      <c r="C340" s="288" t="s">
        <v>759</v>
      </c>
      <c r="D340" s="240" t="s">
        <v>379</v>
      </c>
      <c r="E340" s="460">
        <v>1558</v>
      </c>
      <c r="F340" s="461">
        <v>8.1000000000000003E-2</v>
      </c>
      <c r="G340" s="462">
        <v>1.2999999999999999E-2</v>
      </c>
      <c r="H340" s="463">
        <v>1618.1</v>
      </c>
      <c r="I340" s="461">
        <v>0.06</v>
      </c>
      <c r="J340" s="464">
        <v>1.0999999999999999E-2</v>
      </c>
      <c r="K340" s="6"/>
      <c r="L340" s="6"/>
      <c r="M340" s="6"/>
    </row>
    <row r="341" spans="1:13">
      <c r="A341" s="6"/>
      <c r="B341" s="6"/>
      <c r="C341" s="288" t="s">
        <v>760</v>
      </c>
      <c r="D341" s="240" t="s">
        <v>380</v>
      </c>
      <c r="E341" s="460">
        <v>672.8</v>
      </c>
      <c r="F341" s="461">
        <v>4.9000000000000002E-2</v>
      </c>
      <c r="G341" s="462">
        <v>7.0000000000000001E-3</v>
      </c>
      <c r="H341" s="463">
        <v>1357.3</v>
      </c>
      <c r="I341" s="461">
        <v>0.106</v>
      </c>
      <c r="J341" s="464">
        <v>1.4999999999999999E-2</v>
      </c>
      <c r="K341" s="6"/>
      <c r="L341" s="6"/>
      <c r="M341" s="6"/>
    </row>
    <row r="342" spans="1:13">
      <c r="A342" s="6"/>
      <c r="B342" s="6"/>
      <c r="C342" s="288" t="s">
        <v>761</v>
      </c>
      <c r="D342" s="240" t="s">
        <v>381</v>
      </c>
      <c r="E342" s="460">
        <v>1214.0999999999999</v>
      </c>
      <c r="F342" s="461">
        <v>0.115</v>
      </c>
      <c r="G342" s="462">
        <v>1.6E-2</v>
      </c>
      <c r="H342" s="463">
        <v>1717</v>
      </c>
      <c r="I342" s="461">
        <v>0.16</v>
      </c>
      <c r="J342" s="464">
        <v>2.3E-2</v>
      </c>
      <c r="K342" s="6"/>
      <c r="L342" s="6"/>
      <c r="M342" s="6"/>
    </row>
    <row r="343" spans="1:13">
      <c r="A343" s="6"/>
      <c r="B343" s="6"/>
      <c r="C343" s="288" t="s">
        <v>762</v>
      </c>
      <c r="D343" s="240" t="s">
        <v>382</v>
      </c>
      <c r="E343" s="460">
        <v>1046.0999999999999</v>
      </c>
      <c r="F343" s="461">
        <v>9.5000000000000001E-2</v>
      </c>
      <c r="G343" s="462">
        <v>1.4E-2</v>
      </c>
      <c r="H343" s="463">
        <v>1798.8</v>
      </c>
      <c r="I343" s="461">
        <v>0.17199999999999999</v>
      </c>
      <c r="J343" s="464">
        <v>2.5000000000000001E-2</v>
      </c>
      <c r="K343" s="6"/>
      <c r="L343" s="6"/>
      <c r="M343" s="6"/>
    </row>
    <row r="344" spans="1:13">
      <c r="A344" s="6"/>
      <c r="B344" s="6"/>
      <c r="C344" s="288" t="s">
        <v>763</v>
      </c>
      <c r="D344" s="240" t="s">
        <v>383</v>
      </c>
      <c r="E344" s="460">
        <v>1158.9000000000001</v>
      </c>
      <c r="F344" s="461">
        <v>0.109</v>
      </c>
      <c r="G344" s="462">
        <v>1.6E-2</v>
      </c>
      <c r="H344" s="463">
        <v>1614.2</v>
      </c>
      <c r="I344" s="461">
        <v>0.128</v>
      </c>
      <c r="J344" s="464">
        <v>1.7999999999999999E-2</v>
      </c>
      <c r="K344" s="6"/>
      <c r="L344" s="6"/>
      <c r="M344" s="6"/>
    </row>
    <row r="345" spans="1:13">
      <c r="A345" s="6"/>
      <c r="B345" s="6"/>
      <c r="C345" s="288" t="s">
        <v>764</v>
      </c>
      <c r="D345" s="240" t="s">
        <v>384</v>
      </c>
      <c r="E345" s="460">
        <v>991.7</v>
      </c>
      <c r="F345" s="461">
        <v>0.108</v>
      </c>
      <c r="G345" s="462">
        <v>1.6E-2</v>
      </c>
      <c r="H345" s="463">
        <v>1926.2</v>
      </c>
      <c r="I345" s="461">
        <v>0.20399999999999999</v>
      </c>
      <c r="J345" s="464">
        <v>2.9000000000000001E-2</v>
      </c>
      <c r="K345" s="6"/>
      <c r="L345" s="6"/>
      <c r="M345" s="6"/>
    </row>
    <row r="346" spans="1:13">
      <c r="A346" s="6"/>
      <c r="B346" s="6"/>
      <c r="C346" s="288" t="s">
        <v>765</v>
      </c>
      <c r="D346" s="240" t="s">
        <v>385</v>
      </c>
      <c r="E346" s="460">
        <v>1031.5999999999999</v>
      </c>
      <c r="F346" s="461">
        <v>0.08</v>
      </c>
      <c r="G346" s="462">
        <v>1.2E-2</v>
      </c>
      <c r="H346" s="463">
        <v>1584.6</v>
      </c>
      <c r="I346" s="461">
        <v>0.11600000000000001</v>
      </c>
      <c r="J346" s="464">
        <v>1.7000000000000001E-2</v>
      </c>
      <c r="K346" s="6"/>
      <c r="L346" s="6"/>
      <c r="M346" s="6"/>
    </row>
    <row r="347" spans="1:13">
      <c r="A347" s="6"/>
      <c r="B347" s="6"/>
      <c r="C347" s="288" t="s">
        <v>766</v>
      </c>
      <c r="D347" s="240" t="s">
        <v>386</v>
      </c>
      <c r="E347" s="460">
        <v>772.7</v>
      </c>
      <c r="F347" s="461">
        <v>0.04</v>
      </c>
      <c r="G347" s="462">
        <v>6.0000000000000001E-3</v>
      </c>
      <c r="H347" s="463">
        <v>1177</v>
      </c>
      <c r="I347" s="461">
        <v>6.6000000000000003E-2</v>
      </c>
      <c r="J347" s="464">
        <v>8.9999999999999993E-3</v>
      </c>
      <c r="K347" s="6"/>
      <c r="L347" s="6"/>
      <c r="M347" s="6"/>
    </row>
    <row r="348" spans="1:13">
      <c r="A348" s="6"/>
      <c r="B348" s="6"/>
      <c r="C348" s="288" t="s">
        <v>767</v>
      </c>
      <c r="D348" s="240" t="s">
        <v>387</v>
      </c>
      <c r="E348" s="460">
        <v>1543</v>
      </c>
      <c r="F348" s="461">
        <v>0.17100000000000001</v>
      </c>
      <c r="G348" s="462">
        <v>2.5000000000000001E-2</v>
      </c>
      <c r="H348" s="463">
        <v>1763.2</v>
      </c>
      <c r="I348" s="461">
        <v>0.17899999999999999</v>
      </c>
      <c r="J348" s="464">
        <v>2.5999999999999999E-2</v>
      </c>
      <c r="K348" s="6"/>
      <c r="L348" s="6"/>
      <c r="M348" s="6"/>
    </row>
    <row r="349" spans="1:13">
      <c r="A349" s="6"/>
      <c r="B349" s="6"/>
      <c r="C349" s="288" t="s">
        <v>768</v>
      </c>
      <c r="D349" s="240" t="s">
        <v>388</v>
      </c>
      <c r="E349" s="460">
        <v>891.9</v>
      </c>
      <c r="F349" s="461">
        <v>6.7000000000000004E-2</v>
      </c>
      <c r="G349" s="462">
        <v>0.01</v>
      </c>
      <c r="H349" s="463">
        <v>1384.6</v>
      </c>
      <c r="I349" s="461">
        <v>0.10100000000000001</v>
      </c>
      <c r="J349" s="464">
        <v>1.4999999999999999E-2</v>
      </c>
      <c r="K349" s="6"/>
      <c r="L349" s="6"/>
      <c r="M349" s="6"/>
    </row>
    <row r="350" spans="1:13">
      <c r="A350" s="6"/>
      <c r="B350" s="6"/>
      <c r="C350" s="288" t="s">
        <v>769</v>
      </c>
      <c r="D350" s="240" t="s">
        <v>389</v>
      </c>
      <c r="E350" s="460">
        <v>931.6</v>
      </c>
      <c r="F350" s="461">
        <v>8.6999999999999994E-2</v>
      </c>
      <c r="G350" s="462">
        <v>1.2999999999999999E-2</v>
      </c>
      <c r="H350" s="463">
        <v>1636.2</v>
      </c>
      <c r="I350" s="461">
        <v>0.151</v>
      </c>
      <c r="J350" s="464">
        <v>2.1999999999999999E-2</v>
      </c>
      <c r="K350" s="6"/>
      <c r="L350" s="6"/>
      <c r="M350" s="6"/>
    </row>
    <row r="351" spans="1:13">
      <c r="A351" s="6"/>
      <c r="B351" s="6"/>
      <c r="C351" s="288" t="s">
        <v>770</v>
      </c>
      <c r="D351" s="240" t="s">
        <v>390</v>
      </c>
      <c r="E351" s="460">
        <v>639.70000000000005</v>
      </c>
      <c r="F351" s="461">
        <v>5.1999999999999998E-2</v>
      </c>
      <c r="G351" s="462">
        <v>7.0000000000000001E-3</v>
      </c>
      <c r="H351" s="463">
        <v>1357</v>
      </c>
      <c r="I351" s="461">
        <v>0.11600000000000001</v>
      </c>
      <c r="J351" s="464">
        <v>1.6E-2</v>
      </c>
      <c r="K351" s="6"/>
      <c r="L351" s="6"/>
      <c r="M351" s="6"/>
    </row>
    <row r="352" spans="1:13" ht="16" thickBot="1">
      <c r="A352" s="6"/>
      <c r="B352" s="6"/>
      <c r="C352" s="465" t="s">
        <v>391</v>
      </c>
      <c r="D352" s="237" t="s">
        <v>391</v>
      </c>
      <c r="E352" s="466">
        <v>852.3</v>
      </c>
      <c r="F352" s="467">
        <v>7.0999999999999994E-2</v>
      </c>
      <c r="G352" s="468">
        <v>0.01</v>
      </c>
      <c r="H352" s="469">
        <v>1410</v>
      </c>
      <c r="I352" s="467">
        <v>0.11</v>
      </c>
      <c r="J352" s="470">
        <v>1.6E-2</v>
      </c>
      <c r="K352" s="6"/>
      <c r="L352" s="6"/>
      <c r="M352" s="6"/>
    </row>
    <row r="353" spans="1:13">
      <c r="A353" s="6"/>
      <c r="B353" s="7"/>
      <c r="C353" s="471" t="s">
        <v>771</v>
      </c>
      <c r="D353" s="218"/>
      <c r="E353" s="472"/>
      <c r="F353" s="218"/>
      <c r="G353" s="219"/>
      <c r="H353" s="219"/>
      <c r="I353" s="219"/>
      <c r="J353" s="6"/>
      <c r="K353" s="220"/>
      <c r="L353" s="220"/>
      <c r="M353" s="6"/>
    </row>
    <row r="354" spans="1:13">
      <c r="A354" s="122"/>
      <c r="B354" s="38"/>
      <c r="C354" s="473" t="s">
        <v>772</v>
      </c>
      <c r="D354" s="219"/>
      <c r="E354" s="20"/>
      <c r="F354" s="219"/>
      <c r="G354" s="219"/>
      <c r="H354" s="219"/>
      <c r="I354" s="219"/>
      <c r="J354" s="122"/>
      <c r="K354" s="474"/>
      <c r="L354" s="475"/>
      <c r="M354" s="122"/>
    </row>
    <row r="355" spans="1:13">
      <c r="A355" s="6"/>
      <c r="B355" s="7"/>
      <c r="C355" s="917" t="s">
        <v>773</v>
      </c>
      <c r="D355" s="879"/>
      <c r="E355" s="879"/>
      <c r="F355" s="879"/>
      <c r="G355" s="879"/>
      <c r="H355" s="879"/>
      <c r="I355" s="879"/>
      <c r="J355" s="879"/>
      <c r="K355" s="13"/>
      <c r="L355" s="6"/>
      <c r="M355" s="6"/>
    </row>
    <row r="356" spans="1:13">
      <c r="A356" s="6"/>
      <c r="B356" s="7"/>
      <c r="C356" s="879" t="s">
        <v>774</v>
      </c>
      <c r="D356" s="879"/>
      <c r="E356" s="879"/>
      <c r="F356" s="879"/>
      <c r="G356" s="879"/>
      <c r="H356" s="879"/>
      <c r="I356" s="879"/>
      <c r="J356" s="879"/>
      <c r="K356" s="13"/>
      <c r="L356" s="6"/>
      <c r="M356" s="6"/>
    </row>
    <row r="357" spans="1:13">
      <c r="A357" s="6"/>
      <c r="B357" s="7"/>
      <c r="C357" s="476" t="s">
        <v>775</v>
      </c>
      <c r="D357" s="123"/>
      <c r="E357" s="20"/>
      <c r="F357" s="123"/>
      <c r="G357" s="123"/>
      <c r="H357" s="123"/>
      <c r="I357" s="123"/>
      <c r="J357" s="123"/>
      <c r="K357" s="13"/>
      <c r="L357" s="6"/>
      <c r="M357" s="6"/>
    </row>
    <row r="358" spans="1:13">
      <c r="A358" s="6"/>
      <c r="B358" s="7"/>
      <c r="C358" s="403" t="s">
        <v>725</v>
      </c>
      <c r="D358" s="219"/>
      <c r="E358" s="20"/>
      <c r="F358" s="219"/>
      <c r="G358" s="219"/>
      <c r="H358" s="219"/>
      <c r="I358" s="219"/>
      <c r="J358" s="219"/>
      <c r="K358" s="219"/>
      <c r="L358" s="110"/>
      <c r="M358" s="110"/>
    </row>
    <row r="359" spans="1:13">
      <c r="A359" s="6"/>
      <c r="B359" s="7"/>
      <c r="C359" s="221"/>
      <c r="D359" s="221"/>
      <c r="E359" s="477"/>
      <c r="F359" s="6"/>
      <c r="G359" s="6"/>
      <c r="H359" s="6"/>
      <c r="I359" s="6"/>
      <c r="J359" s="6"/>
      <c r="K359" s="6"/>
      <c r="L359" s="6"/>
      <c r="M359" s="6"/>
    </row>
    <row r="360" spans="1:13">
      <c r="A360" s="6"/>
      <c r="B360" s="7"/>
      <c r="C360" s="221"/>
      <c r="D360" s="221"/>
      <c r="E360" s="477"/>
      <c r="F360" s="6"/>
      <c r="G360" s="6"/>
      <c r="H360" s="6"/>
      <c r="I360" s="6"/>
      <c r="J360" s="6"/>
      <c r="K360" s="6"/>
      <c r="L360" s="6"/>
      <c r="M360" s="6"/>
    </row>
    <row r="361" spans="1:13">
      <c r="A361" s="6"/>
      <c r="B361" s="7"/>
      <c r="C361" s="221"/>
      <c r="D361" s="221"/>
      <c r="E361" s="477"/>
      <c r="F361" s="6"/>
      <c r="G361" s="6"/>
      <c r="H361" s="6"/>
      <c r="I361" s="222"/>
      <c r="J361" s="6"/>
      <c r="K361" s="6"/>
      <c r="L361" s="6"/>
      <c r="M361" s="6"/>
    </row>
    <row r="362" spans="1:13">
      <c r="A362" s="6"/>
      <c r="B362" s="7"/>
      <c r="C362" s="221"/>
      <c r="D362" s="221"/>
      <c r="E362" s="477"/>
      <c r="F362" s="6"/>
      <c r="G362" s="6"/>
      <c r="H362" s="6"/>
      <c r="I362" s="6"/>
      <c r="J362" s="6"/>
      <c r="K362" s="6"/>
      <c r="L362" s="6"/>
      <c r="M362" s="6"/>
    </row>
    <row r="363" spans="1:13">
      <c r="A363" s="6"/>
      <c r="B363" s="7"/>
      <c r="C363" s="221"/>
      <c r="D363" s="221"/>
      <c r="E363" s="477"/>
      <c r="F363" s="6"/>
      <c r="G363" s="6"/>
      <c r="H363" s="6"/>
      <c r="I363" s="6"/>
      <c r="J363" s="6"/>
      <c r="K363" s="6"/>
      <c r="L363" s="6"/>
      <c r="M363" s="6"/>
    </row>
    <row r="364" spans="1:13">
      <c r="A364" s="6"/>
      <c r="B364" s="7"/>
      <c r="C364" s="221"/>
      <c r="D364" s="221"/>
      <c r="E364" s="477"/>
      <c r="F364" s="6"/>
      <c r="G364" s="6"/>
      <c r="H364" s="6"/>
      <c r="I364" s="6"/>
      <c r="J364" s="6"/>
      <c r="K364" s="8"/>
      <c r="L364" s="6"/>
      <c r="M364" s="6"/>
    </row>
    <row r="365" spans="1:13">
      <c r="A365" s="6"/>
      <c r="B365" s="7"/>
      <c r="C365" s="221"/>
      <c r="D365" s="221"/>
      <c r="E365" s="477"/>
      <c r="F365" s="6"/>
      <c r="G365" s="6"/>
      <c r="H365" s="6"/>
      <c r="I365" s="6"/>
      <c r="J365" s="6"/>
      <c r="K365" s="6"/>
      <c r="L365" s="6"/>
      <c r="M365" s="6"/>
    </row>
    <row r="366" spans="1:13">
      <c r="A366" s="6"/>
      <c r="B366" s="7"/>
      <c r="C366" s="221"/>
      <c r="D366" s="221"/>
      <c r="E366" s="477"/>
      <c r="F366" s="6"/>
      <c r="G366" s="6"/>
      <c r="H366" s="6"/>
      <c r="I366" s="6"/>
      <c r="J366" s="6"/>
      <c r="K366" s="6"/>
      <c r="L366" s="6"/>
      <c r="M366" s="6"/>
    </row>
    <row r="367" spans="1:13">
      <c r="A367" s="6"/>
      <c r="B367" s="7"/>
      <c r="C367" s="221"/>
      <c r="D367" s="221"/>
      <c r="E367" s="477"/>
      <c r="F367" s="6"/>
      <c r="G367" s="6"/>
      <c r="H367" s="6"/>
      <c r="I367" s="6"/>
      <c r="J367" s="6"/>
      <c r="K367" s="6"/>
      <c r="L367" s="6"/>
      <c r="M367" s="6"/>
    </row>
    <row r="368" spans="1:13">
      <c r="A368" s="6"/>
      <c r="B368" s="7"/>
      <c r="C368" s="221"/>
      <c r="D368" s="221"/>
      <c r="E368" s="477"/>
      <c r="F368" s="6"/>
      <c r="G368" s="6"/>
      <c r="H368" s="6"/>
      <c r="I368" s="6"/>
      <c r="J368" s="6"/>
      <c r="K368" s="6"/>
      <c r="L368" s="6"/>
      <c r="M368" s="6"/>
    </row>
    <row r="369" spans="1:13">
      <c r="A369" s="6"/>
      <c r="B369" s="7"/>
      <c r="C369" s="221"/>
      <c r="D369" s="221"/>
      <c r="E369" s="477"/>
      <c r="F369" s="6"/>
      <c r="G369" s="6"/>
      <c r="H369" s="6"/>
      <c r="I369" s="6"/>
      <c r="J369" s="6"/>
      <c r="K369" s="6"/>
      <c r="L369" s="6"/>
      <c r="M369" s="6"/>
    </row>
    <row r="370" spans="1:13">
      <c r="A370" s="6"/>
      <c r="B370" s="7"/>
      <c r="C370" s="221"/>
      <c r="D370" s="221"/>
      <c r="E370" s="477"/>
      <c r="F370" s="6"/>
      <c r="G370" s="6"/>
      <c r="H370" s="6"/>
      <c r="I370" s="6"/>
      <c r="J370" s="6"/>
      <c r="K370" s="6"/>
      <c r="L370" s="6"/>
      <c r="M370" s="6"/>
    </row>
    <row r="371" spans="1:13">
      <c r="A371" s="6"/>
      <c r="B371" s="7"/>
      <c r="C371" s="221"/>
      <c r="D371" s="221"/>
      <c r="E371" s="477"/>
      <c r="F371" s="6"/>
      <c r="G371" s="6"/>
      <c r="H371" s="6"/>
      <c r="I371" s="6"/>
      <c r="J371" s="6"/>
      <c r="K371" s="6"/>
      <c r="L371" s="6"/>
      <c r="M371" s="6"/>
    </row>
    <row r="372" spans="1:13">
      <c r="A372" s="6"/>
      <c r="B372" s="7"/>
      <c r="C372" s="221"/>
      <c r="D372" s="221"/>
      <c r="E372" s="477"/>
      <c r="F372" s="6"/>
      <c r="G372" s="6"/>
      <c r="H372" s="6"/>
      <c r="I372" s="6"/>
      <c r="J372" s="6"/>
      <c r="K372" s="6"/>
      <c r="L372" s="6"/>
      <c r="M372" s="6"/>
    </row>
    <row r="373" spans="1:13">
      <c r="A373" s="6"/>
      <c r="B373" s="7"/>
      <c r="C373" s="221"/>
      <c r="D373" s="221"/>
      <c r="E373" s="477"/>
      <c r="F373" s="6"/>
      <c r="G373" s="6"/>
      <c r="H373" s="6"/>
      <c r="I373" s="6"/>
      <c r="J373" s="6"/>
      <c r="K373" s="6"/>
      <c r="L373" s="6"/>
      <c r="M373" s="6"/>
    </row>
    <row r="374" spans="1:13">
      <c r="A374" s="6"/>
      <c r="B374" s="7"/>
      <c r="C374" s="221"/>
      <c r="D374" s="221"/>
      <c r="E374" s="477"/>
      <c r="F374" s="6"/>
      <c r="G374" s="6"/>
      <c r="H374" s="6"/>
      <c r="I374" s="6"/>
      <c r="J374" s="6"/>
      <c r="K374" s="6"/>
      <c r="L374" s="6"/>
      <c r="M374" s="6"/>
    </row>
    <row r="375" spans="1:13">
      <c r="A375" s="6"/>
      <c r="B375" s="7"/>
      <c r="C375" s="221"/>
      <c r="D375" s="221"/>
      <c r="E375" s="477"/>
      <c r="F375" s="6"/>
      <c r="G375" s="6"/>
      <c r="H375" s="6"/>
      <c r="I375" s="6"/>
      <c r="J375" s="6"/>
      <c r="K375" s="6"/>
      <c r="L375" s="6"/>
      <c r="M375" s="6"/>
    </row>
    <row r="376" spans="1:13">
      <c r="A376" s="6"/>
      <c r="B376" s="7"/>
      <c r="C376" s="221"/>
      <c r="D376" s="221"/>
      <c r="E376" s="477"/>
      <c r="F376" s="6"/>
      <c r="G376" s="6"/>
      <c r="H376" s="6"/>
      <c r="I376" s="6"/>
      <c r="J376" s="6"/>
      <c r="K376" s="6"/>
      <c r="L376" s="6"/>
      <c r="M376" s="6"/>
    </row>
    <row r="377" spans="1:13">
      <c r="A377" s="6"/>
      <c r="B377" s="7"/>
      <c r="C377" s="221"/>
      <c r="D377" s="221"/>
      <c r="E377" s="477"/>
      <c r="F377" s="6"/>
      <c r="G377" s="6"/>
      <c r="H377" s="6"/>
      <c r="I377" s="6"/>
      <c r="J377" s="6"/>
      <c r="K377" s="6"/>
      <c r="L377" s="6"/>
      <c r="M377" s="6"/>
    </row>
    <row r="378" spans="1:13">
      <c r="A378" s="6"/>
      <c r="B378" s="7"/>
      <c r="C378" s="221"/>
      <c r="D378" s="221"/>
      <c r="E378" s="477"/>
      <c r="F378" s="6"/>
      <c r="G378" s="6"/>
      <c r="H378" s="6"/>
      <c r="I378" s="6"/>
      <c r="J378" s="6"/>
      <c r="K378" s="6"/>
      <c r="L378" s="6"/>
      <c r="M378" s="6"/>
    </row>
    <row r="379" spans="1:13">
      <c r="A379" s="6"/>
      <c r="B379" s="7"/>
      <c r="C379" s="221"/>
      <c r="D379" s="221"/>
      <c r="E379" s="477"/>
      <c r="F379" s="6"/>
      <c r="G379" s="6"/>
      <c r="H379" s="6"/>
      <c r="I379" s="6"/>
      <c r="J379" s="6"/>
      <c r="K379" s="6"/>
      <c r="L379" s="6"/>
      <c r="M379" s="6"/>
    </row>
    <row r="380" spans="1:13">
      <c r="A380" s="6"/>
      <c r="B380" s="7"/>
      <c r="C380" s="221"/>
      <c r="D380" s="221"/>
      <c r="E380" s="477"/>
      <c r="F380" s="6"/>
      <c r="G380" s="6"/>
      <c r="H380" s="6"/>
      <c r="I380" s="6"/>
      <c r="J380" s="6"/>
      <c r="K380" s="6"/>
      <c r="L380" s="6"/>
      <c r="M380" s="6"/>
    </row>
    <row r="381" spans="1:13">
      <c r="A381" s="6"/>
      <c r="B381" s="7"/>
      <c r="C381" s="221"/>
      <c r="D381" s="221"/>
      <c r="E381" s="477"/>
      <c r="F381" s="6"/>
      <c r="G381" s="6"/>
      <c r="H381" s="6"/>
      <c r="I381" s="6"/>
      <c r="J381" s="6"/>
      <c r="K381" s="6"/>
      <c r="L381" s="6"/>
      <c r="M381" s="6"/>
    </row>
    <row r="382" spans="1:13">
      <c r="A382" s="6"/>
      <c r="B382" s="7"/>
      <c r="C382" s="221"/>
      <c r="D382" s="221"/>
      <c r="E382" s="477"/>
      <c r="F382" s="6"/>
      <c r="G382" s="6"/>
      <c r="H382" s="6"/>
      <c r="I382" s="6"/>
      <c r="J382" s="6"/>
      <c r="K382" s="6"/>
      <c r="L382" s="6"/>
      <c r="M382" s="6"/>
    </row>
    <row r="383" spans="1:13">
      <c r="A383" s="6"/>
      <c r="B383" s="7"/>
      <c r="C383" s="221"/>
      <c r="D383" s="221"/>
      <c r="E383" s="477"/>
      <c r="F383" s="6"/>
      <c r="G383" s="6"/>
      <c r="H383" s="6"/>
      <c r="I383" s="6"/>
      <c r="J383" s="6"/>
      <c r="K383" s="6"/>
      <c r="L383" s="6"/>
      <c r="M383" s="6"/>
    </row>
    <row r="384" spans="1:13">
      <c r="A384" s="6"/>
      <c r="B384" s="7"/>
      <c r="C384" s="221"/>
      <c r="D384" s="221"/>
      <c r="E384" s="477"/>
      <c r="F384" s="6"/>
      <c r="G384" s="6"/>
      <c r="H384" s="6"/>
      <c r="I384" s="6"/>
      <c r="J384" s="6"/>
      <c r="K384" s="6"/>
      <c r="L384" s="6"/>
      <c r="M384" s="6"/>
    </row>
    <row r="385" spans="1:13">
      <c r="A385" s="6"/>
      <c r="B385" s="7"/>
      <c r="C385" s="221"/>
      <c r="D385" s="221"/>
      <c r="E385" s="477"/>
      <c r="F385" s="6"/>
      <c r="G385" s="6"/>
      <c r="H385" s="6"/>
      <c r="I385" s="6"/>
      <c r="J385" s="6"/>
      <c r="K385" s="6"/>
      <c r="L385" s="6"/>
      <c r="M385" s="6"/>
    </row>
    <row r="386" spans="1:13">
      <c r="A386" s="6"/>
      <c r="B386" s="7"/>
      <c r="C386" s="221"/>
      <c r="D386" s="221"/>
      <c r="E386" s="477"/>
      <c r="F386" s="6"/>
      <c r="G386" s="6"/>
      <c r="H386" s="6"/>
      <c r="I386" s="6"/>
      <c r="J386" s="6"/>
      <c r="K386" s="6"/>
      <c r="L386" s="6"/>
      <c r="M386" s="6"/>
    </row>
    <row r="387" spans="1:13">
      <c r="A387" s="6"/>
      <c r="B387" s="7"/>
      <c r="C387" s="221"/>
      <c r="D387" s="221"/>
      <c r="E387" s="477"/>
      <c r="F387" s="6"/>
      <c r="G387" s="6"/>
      <c r="H387" s="6"/>
      <c r="I387" s="6"/>
      <c r="J387" s="6"/>
      <c r="K387" s="6"/>
      <c r="L387" s="6"/>
      <c r="M387" s="6"/>
    </row>
    <row r="388" spans="1:13">
      <c r="A388" s="6"/>
      <c r="B388" s="7"/>
      <c r="C388" s="221"/>
      <c r="D388" s="221"/>
      <c r="E388" s="477"/>
      <c r="F388" s="6"/>
      <c r="G388" s="6"/>
      <c r="H388" s="6"/>
      <c r="I388" s="6"/>
      <c r="J388" s="6"/>
      <c r="K388" s="6"/>
      <c r="L388" s="6"/>
      <c r="M388" s="6"/>
    </row>
    <row r="389" spans="1:13">
      <c r="A389" s="6"/>
      <c r="B389" s="7"/>
      <c r="C389" s="221"/>
      <c r="D389" s="221"/>
      <c r="E389" s="477"/>
      <c r="F389" s="6"/>
      <c r="G389" s="6"/>
      <c r="H389" s="6"/>
      <c r="I389" s="6"/>
      <c r="J389" s="6"/>
      <c r="K389" s="6"/>
      <c r="L389" s="6"/>
      <c r="M389" s="6"/>
    </row>
    <row r="390" spans="1:13">
      <c r="A390" s="6"/>
      <c r="B390" s="7"/>
      <c r="C390" s="221"/>
      <c r="D390" s="221"/>
      <c r="E390" s="477"/>
      <c r="F390" s="6"/>
      <c r="G390" s="6"/>
      <c r="H390" s="6"/>
      <c r="I390" s="110"/>
      <c r="J390" s="110"/>
      <c r="K390" s="6"/>
      <c r="L390" s="6"/>
      <c r="M390" s="6"/>
    </row>
    <row r="391" spans="1:13" ht="16">
      <c r="A391" s="6"/>
      <c r="B391" s="125" t="s">
        <v>394</v>
      </c>
      <c r="C391" s="126" t="s">
        <v>395</v>
      </c>
      <c r="D391" s="223"/>
      <c r="E391" s="478"/>
      <c r="F391" s="128"/>
      <c r="G391" s="128"/>
      <c r="H391" s="128"/>
      <c r="I391" s="128"/>
      <c r="J391" s="128"/>
      <c r="K391" s="128"/>
      <c r="L391" s="129"/>
      <c r="M391" s="6"/>
    </row>
    <row r="392" spans="1:13" ht="16" thickBot="1">
      <c r="A392" s="6"/>
      <c r="B392" s="7"/>
      <c r="C392" s="6"/>
      <c r="D392" s="6"/>
      <c r="E392" s="110"/>
      <c r="F392" s="6"/>
      <c r="G392" s="6"/>
      <c r="H392" s="6"/>
      <c r="I392" s="6"/>
      <c r="J392" s="6"/>
      <c r="K392" s="6"/>
      <c r="L392" s="6"/>
      <c r="M392" s="6"/>
    </row>
    <row r="393" spans="1:13" ht="31" thickBot="1">
      <c r="A393" s="6"/>
      <c r="B393" s="7"/>
      <c r="C393" s="179"/>
      <c r="D393" s="225" t="s">
        <v>396</v>
      </c>
      <c r="E393" s="411" t="s">
        <v>397</v>
      </c>
      <c r="F393" s="133" t="s">
        <v>398</v>
      </c>
      <c r="G393" s="13"/>
      <c r="H393" s="31"/>
      <c r="I393" s="6"/>
      <c r="J393" s="6"/>
      <c r="K393" s="6"/>
      <c r="L393" s="6"/>
      <c r="M393" s="6"/>
    </row>
    <row r="394" spans="1:13" ht="16" thickBot="1">
      <c r="A394" s="6"/>
      <c r="B394" s="7"/>
      <c r="C394" s="226" t="s">
        <v>395</v>
      </c>
      <c r="D394" s="227">
        <v>66.33</v>
      </c>
      <c r="E394" s="228">
        <v>1.25</v>
      </c>
      <c r="F394" s="229">
        <v>0.125</v>
      </c>
      <c r="G394" s="6"/>
      <c r="H394" s="31"/>
      <c r="I394" s="6"/>
      <c r="J394" s="6"/>
      <c r="K394" s="8"/>
      <c r="L394" s="6"/>
      <c r="M394" s="6"/>
    </row>
    <row r="395" spans="1:13">
      <c r="A395" s="6"/>
      <c r="B395" s="7"/>
      <c r="C395" s="96" t="s">
        <v>773</v>
      </c>
      <c r="D395" s="21"/>
      <c r="E395" s="400"/>
      <c r="F395" s="97"/>
      <c r="G395" s="97"/>
      <c r="H395" s="21"/>
      <c r="I395" s="21"/>
      <c r="J395" s="21"/>
      <c r="K395" s="21"/>
      <c r="L395" s="6"/>
      <c r="M395" s="6"/>
    </row>
    <row r="396" spans="1:13">
      <c r="A396" s="6"/>
      <c r="B396" s="7"/>
      <c r="C396" s="364" t="s">
        <v>776</v>
      </c>
      <c r="D396" s="21"/>
      <c r="E396" s="400"/>
      <c r="F396" s="97"/>
      <c r="G396" s="97"/>
      <c r="H396" s="21"/>
      <c r="I396" s="21"/>
      <c r="J396" s="21"/>
      <c r="K396" s="21"/>
      <c r="L396" s="6"/>
      <c r="M396" s="6"/>
    </row>
    <row r="397" spans="1:13">
      <c r="A397" s="6"/>
      <c r="B397" s="7"/>
      <c r="C397" s="403" t="s">
        <v>725</v>
      </c>
      <c r="D397" s="219"/>
      <c r="E397" s="20"/>
      <c r="F397" s="219"/>
      <c r="G397" s="219"/>
      <c r="H397" s="219"/>
      <c r="I397" s="219"/>
      <c r="J397" s="219"/>
      <c r="K397" s="219"/>
      <c r="L397" s="110"/>
      <c r="M397" s="110"/>
    </row>
    <row r="398" spans="1:13">
      <c r="A398" s="6"/>
      <c r="B398" s="7"/>
      <c r="C398" s="191"/>
      <c r="D398" s="191"/>
      <c r="E398" s="404"/>
      <c r="F398" s="191"/>
      <c r="G398" s="191"/>
      <c r="H398" s="191"/>
      <c r="I398" s="191"/>
      <c r="J398" s="191"/>
      <c r="K398" s="191"/>
      <c r="L398" s="6"/>
      <c r="M398" s="6"/>
    </row>
    <row r="399" spans="1:13" ht="16">
      <c r="A399" s="6"/>
      <c r="B399" s="880" t="s">
        <v>400</v>
      </c>
      <c r="C399" s="881"/>
      <c r="D399" s="881"/>
      <c r="E399" s="881"/>
      <c r="F399" s="881"/>
      <c r="G399" s="881"/>
      <c r="H399" s="881"/>
      <c r="I399" s="881"/>
      <c r="J399" s="881"/>
      <c r="K399" s="881"/>
      <c r="L399" s="882"/>
      <c r="M399" s="6"/>
    </row>
    <row r="400" spans="1:13">
      <c r="A400" s="8"/>
      <c r="B400" s="883" t="s">
        <v>777</v>
      </c>
      <c r="C400" s="883"/>
      <c r="D400" s="883"/>
      <c r="E400" s="883"/>
      <c r="F400" s="883"/>
      <c r="G400" s="883"/>
      <c r="H400" s="883"/>
      <c r="I400" s="883"/>
      <c r="J400" s="883"/>
      <c r="K400" s="883"/>
      <c r="L400" s="883"/>
      <c r="M400" s="8"/>
    </row>
    <row r="402" spans="1:13" ht="16">
      <c r="A402" s="6"/>
      <c r="B402" s="125" t="s">
        <v>402</v>
      </c>
      <c r="C402" s="126" t="s">
        <v>403</v>
      </c>
      <c r="D402" s="223"/>
      <c r="E402" s="478"/>
      <c r="F402" s="128"/>
      <c r="G402" s="128"/>
      <c r="H402" s="128"/>
      <c r="I402" s="128"/>
      <c r="J402" s="128"/>
      <c r="K402" s="128"/>
      <c r="L402" s="129"/>
      <c r="M402" s="6"/>
    </row>
    <row r="403" spans="1:13" ht="17" thickBot="1">
      <c r="A403" s="6"/>
      <c r="B403" s="230"/>
      <c r="C403" s="916" t="s">
        <v>714</v>
      </c>
      <c r="D403" s="916"/>
      <c r="E403" s="916"/>
      <c r="F403" s="916"/>
      <c r="G403" s="916"/>
      <c r="H403" s="916"/>
      <c r="I403" s="916"/>
      <c r="J403" s="916"/>
      <c r="K403" s="916"/>
      <c r="L403" s="916"/>
      <c r="M403" s="6"/>
    </row>
    <row r="404" spans="1:13" ht="31" thickBot="1">
      <c r="A404" s="6"/>
      <c r="B404" s="7"/>
      <c r="C404" s="179" t="s">
        <v>82</v>
      </c>
      <c r="D404" s="132" t="s">
        <v>405</v>
      </c>
      <c r="E404" s="411" t="s">
        <v>406</v>
      </c>
      <c r="F404" s="132" t="s">
        <v>407</v>
      </c>
      <c r="G404" s="133" t="s">
        <v>408</v>
      </c>
      <c r="H404" s="13"/>
      <c r="I404" s="44"/>
      <c r="J404" s="6"/>
      <c r="K404" s="6"/>
      <c r="L404" s="6"/>
      <c r="M404" s="6"/>
    </row>
    <row r="405" spans="1:13">
      <c r="A405" s="6"/>
      <c r="B405" s="7"/>
      <c r="C405" s="231" t="s">
        <v>409</v>
      </c>
      <c r="D405" s="479">
        <v>1.387</v>
      </c>
      <c r="E405" s="480">
        <v>1.2999999999999999E-2</v>
      </c>
      <c r="F405" s="479">
        <v>3.7999999999999999E-2</v>
      </c>
      <c r="G405" s="232" t="s">
        <v>410</v>
      </c>
      <c r="H405" s="13"/>
      <c r="I405" s="44"/>
      <c r="J405" s="6"/>
      <c r="K405" s="6"/>
      <c r="L405" s="6"/>
      <c r="M405" s="6"/>
    </row>
    <row r="406" spans="1:13" ht="16">
      <c r="A406" s="6"/>
      <c r="B406" s="7"/>
      <c r="C406" s="234" t="s">
        <v>411</v>
      </c>
      <c r="D406" s="481">
        <v>0.313</v>
      </c>
      <c r="E406" s="482">
        <v>8.0000000000000002E-3</v>
      </c>
      <c r="F406" s="376">
        <v>7.0000000000000001E-3</v>
      </c>
      <c r="G406" s="235" t="s">
        <v>410</v>
      </c>
      <c r="H406" s="13"/>
      <c r="I406" s="44"/>
      <c r="J406" s="6"/>
      <c r="K406" s="6"/>
      <c r="L406" s="6"/>
      <c r="M406" s="6"/>
    </row>
    <row r="407" spans="1:13" ht="17" thickBot="1">
      <c r="A407" s="6"/>
      <c r="B407" s="7"/>
      <c r="C407" s="236" t="s">
        <v>412</v>
      </c>
      <c r="D407" s="483">
        <v>0.46700000000000003</v>
      </c>
      <c r="E407" s="484">
        <v>1.2999999999999999E-2</v>
      </c>
      <c r="F407" s="483">
        <v>1.2E-2</v>
      </c>
      <c r="G407" s="237" t="s">
        <v>410</v>
      </c>
      <c r="H407" s="13"/>
      <c r="I407" s="44"/>
      <c r="J407" s="6"/>
      <c r="K407" s="6"/>
      <c r="L407" s="6"/>
      <c r="M407" s="6"/>
    </row>
    <row r="408" spans="1:13" ht="16">
      <c r="A408" s="6"/>
      <c r="B408" s="7"/>
      <c r="C408" s="231" t="s">
        <v>778</v>
      </c>
      <c r="D408" s="479">
        <v>0.17</v>
      </c>
      <c r="E408" s="485">
        <v>1.6000000000000001E-3</v>
      </c>
      <c r="F408" s="486">
        <v>4.7000000000000002E-3</v>
      </c>
      <c r="G408" s="232" t="s">
        <v>413</v>
      </c>
      <c r="H408" s="13"/>
      <c r="I408" s="44"/>
      <c r="J408" s="6"/>
      <c r="K408" s="6"/>
      <c r="L408" s="6"/>
      <c r="M408" s="6"/>
    </row>
    <row r="409" spans="1:13">
      <c r="A409" s="6"/>
      <c r="B409" s="7"/>
      <c r="C409" s="39" t="s">
        <v>414</v>
      </c>
      <c r="D409" s="481">
        <v>2.1000000000000001E-2</v>
      </c>
      <c r="E409" s="487">
        <v>1.6000000000000001E-3</v>
      </c>
      <c r="F409" s="488">
        <v>5.0000000000000001E-4</v>
      </c>
      <c r="G409" s="240" t="s">
        <v>413</v>
      </c>
      <c r="H409" s="13"/>
      <c r="I409" s="44"/>
      <c r="J409" s="6"/>
      <c r="K409" s="6"/>
      <c r="L409" s="6"/>
      <c r="M409" s="6"/>
    </row>
    <row r="410" spans="1:13">
      <c r="A410" s="6"/>
      <c r="B410" s="7"/>
      <c r="C410" s="39" t="s">
        <v>415</v>
      </c>
      <c r="D410" s="481">
        <v>4.3999999999999997E-2</v>
      </c>
      <c r="E410" s="487">
        <v>2.5399999999999999E-2</v>
      </c>
      <c r="F410" s="488">
        <v>1.1000000000000001E-3</v>
      </c>
      <c r="G410" s="240" t="s">
        <v>413</v>
      </c>
      <c r="H410" s="13"/>
      <c r="I410" s="44"/>
      <c r="J410" s="6"/>
      <c r="K410" s="6"/>
      <c r="L410" s="6"/>
      <c r="M410" s="6"/>
    </row>
    <row r="411" spans="1:13" ht="16" thickBot="1">
      <c r="A411" s="6"/>
      <c r="B411" s="7"/>
      <c r="C411" s="236" t="s">
        <v>341</v>
      </c>
      <c r="D411" s="483">
        <v>0.69799999999999995</v>
      </c>
      <c r="E411" s="489">
        <v>0</v>
      </c>
      <c r="F411" s="490">
        <v>2.1499999999999998E-2</v>
      </c>
      <c r="G411" s="237" t="s">
        <v>413</v>
      </c>
      <c r="H411" s="13"/>
      <c r="I411" s="44"/>
      <c r="J411" s="6"/>
      <c r="K411" s="6"/>
      <c r="L411" s="6"/>
      <c r="M411" s="6"/>
    </row>
    <row r="412" spans="1:13">
      <c r="A412" s="6"/>
      <c r="B412" s="7"/>
      <c r="C412" s="885" t="s">
        <v>779</v>
      </c>
      <c r="D412" s="885"/>
      <c r="E412" s="885"/>
      <c r="F412" s="885"/>
      <c r="G412" s="885"/>
      <c r="H412" s="885"/>
      <c r="I412" s="885"/>
      <c r="J412" s="885"/>
      <c r="K412" s="885"/>
      <c r="L412" s="885"/>
      <c r="M412" s="6"/>
    </row>
    <row r="413" spans="1:13">
      <c r="A413" s="6"/>
      <c r="B413" s="7"/>
      <c r="C413" s="859" t="s">
        <v>780</v>
      </c>
      <c r="D413" s="859"/>
      <c r="E413" s="859"/>
      <c r="F413" s="859"/>
      <c r="G413" s="859"/>
      <c r="H413" s="859"/>
      <c r="I413" s="859"/>
      <c r="J413" s="859"/>
      <c r="K413" s="859"/>
      <c r="L413" s="859"/>
      <c r="M413" s="6"/>
    </row>
    <row r="414" spans="1:13">
      <c r="A414" s="6"/>
      <c r="B414" s="7"/>
      <c r="C414" s="123"/>
      <c r="D414" s="123"/>
      <c r="E414" s="20"/>
      <c r="F414" s="123"/>
      <c r="G414" s="123"/>
      <c r="H414" s="123"/>
      <c r="I414" s="123"/>
      <c r="J414" s="123"/>
      <c r="K414" s="123"/>
      <c r="L414" s="6"/>
      <c r="M414" s="6"/>
    </row>
    <row r="415" spans="1:13" ht="16">
      <c r="A415" s="8"/>
      <c r="B415" s="125" t="s">
        <v>419</v>
      </c>
      <c r="C415" s="242" t="s">
        <v>420</v>
      </c>
      <c r="D415" s="128"/>
      <c r="E415" s="410"/>
      <c r="F415" s="128"/>
      <c r="G415" s="128"/>
      <c r="H415" s="128"/>
      <c r="I415" s="128"/>
      <c r="J415" s="128"/>
      <c r="K415" s="128"/>
      <c r="L415" s="129"/>
      <c r="M415" s="6"/>
    </row>
    <row r="416" spans="1:13" ht="16" thickBot="1">
      <c r="A416" s="6"/>
      <c r="B416" s="243"/>
      <c r="C416" s="887" t="s">
        <v>717</v>
      </c>
      <c r="D416" s="887"/>
      <c r="E416" s="887"/>
      <c r="F416" s="887"/>
      <c r="G416" s="887"/>
      <c r="H416" s="887"/>
      <c r="I416" s="887"/>
      <c r="J416" s="887"/>
      <c r="K416" s="887"/>
      <c r="L416" s="6"/>
      <c r="M416" s="6"/>
    </row>
    <row r="417" spans="3:13" ht="16" thickBot="1">
      <c r="C417" s="244"/>
      <c r="D417" s="888" t="s">
        <v>422</v>
      </c>
      <c r="E417" s="889"/>
      <c r="F417" s="889"/>
      <c r="G417" s="889"/>
      <c r="H417" s="889"/>
      <c r="I417" s="890"/>
      <c r="J417" s="8"/>
      <c r="K417" s="8"/>
      <c r="L417" s="8"/>
      <c r="M417" s="8"/>
    </row>
    <row r="418" spans="3:13" ht="57" thickBot="1">
      <c r="C418" s="245" t="s">
        <v>423</v>
      </c>
      <c r="D418" s="246" t="s">
        <v>424</v>
      </c>
      <c r="E418" s="491" t="s">
        <v>425</v>
      </c>
      <c r="F418" s="246" t="s">
        <v>426</v>
      </c>
      <c r="G418" s="246" t="s">
        <v>427</v>
      </c>
      <c r="H418" s="246" t="s">
        <v>428</v>
      </c>
      <c r="I418" s="247" t="s">
        <v>781</v>
      </c>
      <c r="J418" s="492"/>
      <c r="K418" s="248"/>
      <c r="L418" s="248"/>
      <c r="M418" s="8"/>
    </row>
    <row r="419" spans="3:13">
      <c r="C419" s="249" t="s">
        <v>430</v>
      </c>
      <c r="D419" s="250">
        <v>0.06</v>
      </c>
      <c r="E419" s="493">
        <v>0.02</v>
      </c>
      <c r="F419" s="250">
        <v>0.01</v>
      </c>
      <c r="G419" s="251" t="s">
        <v>431</v>
      </c>
      <c r="H419" s="251" t="s">
        <v>431</v>
      </c>
      <c r="I419" s="252" t="s">
        <v>431</v>
      </c>
      <c r="J419" s="349"/>
      <c r="K419" s="248"/>
      <c r="L419" s="248"/>
      <c r="M419" s="248"/>
    </row>
    <row r="420" spans="3:13">
      <c r="C420" s="253" t="s">
        <v>432</v>
      </c>
      <c r="D420" s="254">
        <v>0.04</v>
      </c>
      <c r="E420" s="494">
        <v>0.02</v>
      </c>
      <c r="F420" s="254">
        <v>0.01</v>
      </c>
      <c r="G420" s="255" t="s">
        <v>431</v>
      </c>
      <c r="H420" s="255" t="s">
        <v>431</v>
      </c>
      <c r="I420" s="256" t="s">
        <v>431</v>
      </c>
      <c r="J420" s="248"/>
      <c r="K420" s="248"/>
      <c r="L420" s="248"/>
      <c r="M420" s="248"/>
    </row>
    <row r="421" spans="3:13">
      <c r="C421" s="253" t="s">
        <v>433</v>
      </c>
      <c r="D421" s="254">
        <v>0.32</v>
      </c>
      <c r="E421" s="494">
        <v>0.02</v>
      </c>
      <c r="F421" s="254">
        <v>0.01</v>
      </c>
      <c r="G421" s="255" t="s">
        <v>431</v>
      </c>
      <c r="H421" s="255" t="s">
        <v>431</v>
      </c>
      <c r="I421" s="256" t="s">
        <v>431</v>
      </c>
      <c r="J421" s="248"/>
      <c r="K421" s="248"/>
      <c r="L421" s="248"/>
      <c r="M421" s="248"/>
    </row>
    <row r="422" spans="3:13">
      <c r="C422" s="253" t="s">
        <v>434</v>
      </c>
      <c r="D422" s="254">
        <v>0.18</v>
      </c>
      <c r="E422" s="494">
        <v>0.02</v>
      </c>
      <c r="F422" s="254">
        <v>0.01</v>
      </c>
      <c r="G422" s="255" t="s">
        <v>431</v>
      </c>
      <c r="H422" s="255" t="s">
        <v>431</v>
      </c>
      <c r="I422" s="256" t="s">
        <v>431</v>
      </c>
      <c r="J422" s="248"/>
      <c r="K422" s="248"/>
      <c r="L422" s="248"/>
      <c r="M422" s="248"/>
    </row>
    <row r="423" spans="3:13">
      <c r="C423" s="253" t="s">
        <v>435</v>
      </c>
      <c r="D423" s="254">
        <v>0.05</v>
      </c>
      <c r="E423" s="494">
        <v>0.02</v>
      </c>
      <c r="F423" s="254">
        <v>0.01</v>
      </c>
      <c r="G423" s="255" t="s">
        <v>431</v>
      </c>
      <c r="H423" s="255" t="s">
        <v>431</v>
      </c>
      <c r="I423" s="256" t="s">
        <v>431</v>
      </c>
      <c r="J423" s="248"/>
      <c r="K423" s="248"/>
      <c r="L423" s="248"/>
      <c r="M423" s="248"/>
    </row>
    <row r="424" spans="3:13">
      <c r="C424" s="253" t="s">
        <v>436</v>
      </c>
      <c r="D424" s="254">
        <v>0.21</v>
      </c>
      <c r="E424" s="494">
        <v>0.02</v>
      </c>
      <c r="F424" s="254">
        <v>2.8</v>
      </c>
      <c r="G424" s="255" t="s">
        <v>431</v>
      </c>
      <c r="H424" s="255" t="s">
        <v>431</v>
      </c>
      <c r="I424" s="256" t="s">
        <v>431</v>
      </c>
      <c r="J424" s="248"/>
      <c r="K424" s="248"/>
      <c r="L424" s="248"/>
      <c r="M424" s="248"/>
    </row>
    <row r="425" spans="3:13">
      <c r="C425" s="253" t="s">
        <v>437</v>
      </c>
      <c r="D425" s="254" t="s">
        <v>431</v>
      </c>
      <c r="E425" s="494">
        <v>0.02</v>
      </c>
      <c r="F425" s="254">
        <v>2.8</v>
      </c>
      <c r="G425" s="255" t="s">
        <v>431</v>
      </c>
      <c r="H425" s="255" t="s">
        <v>431</v>
      </c>
      <c r="I425" s="256" t="s">
        <v>431</v>
      </c>
      <c r="J425" s="248"/>
      <c r="K425" s="248"/>
      <c r="L425" s="248"/>
      <c r="M425" s="248"/>
    </row>
    <row r="426" spans="3:13">
      <c r="C426" s="253" t="s">
        <v>438</v>
      </c>
      <c r="D426" s="254">
        <v>0.23</v>
      </c>
      <c r="E426" s="494">
        <v>0.02</v>
      </c>
      <c r="F426" s="254">
        <v>2.0499999999999998</v>
      </c>
      <c r="G426" s="255" t="s">
        <v>431</v>
      </c>
      <c r="H426" s="255" t="s">
        <v>431</v>
      </c>
      <c r="I426" s="256" t="s">
        <v>431</v>
      </c>
      <c r="J426" s="248"/>
      <c r="K426" s="248"/>
      <c r="L426" s="248"/>
      <c r="M426" s="248"/>
    </row>
    <row r="427" spans="3:13">
      <c r="C427" s="253" t="s">
        <v>439</v>
      </c>
      <c r="D427" s="254" t="s">
        <v>431</v>
      </c>
      <c r="E427" s="494">
        <v>0.02</v>
      </c>
      <c r="F427" s="254">
        <v>2.8</v>
      </c>
      <c r="G427" s="255" t="s">
        <v>431</v>
      </c>
      <c r="H427" s="255" t="s">
        <v>431</v>
      </c>
      <c r="I427" s="256" t="s">
        <v>431</v>
      </c>
      <c r="J427" s="248"/>
      <c r="K427" s="248"/>
      <c r="L427" s="248"/>
      <c r="M427" s="248"/>
    </row>
    <row r="428" spans="3:13">
      <c r="C428" s="253" t="s">
        <v>440</v>
      </c>
      <c r="D428" s="254" t="s">
        <v>431</v>
      </c>
      <c r="E428" s="494">
        <v>0.02</v>
      </c>
      <c r="F428" s="254">
        <v>2.8</v>
      </c>
      <c r="G428" s="255" t="s">
        <v>431</v>
      </c>
      <c r="H428" s="255" t="s">
        <v>431</v>
      </c>
      <c r="I428" s="256" t="s">
        <v>431</v>
      </c>
      <c r="J428" s="248"/>
      <c r="K428" s="248"/>
      <c r="L428" s="248"/>
      <c r="M428" s="248"/>
    </row>
    <row r="429" spans="3:13">
      <c r="C429" s="253" t="s">
        <v>441</v>
      </c>
      <c r="D429" s="254" t="s">
        <v>431</v>
      </c>
      <c r="E429" s="494">
        <v>0.02</v>
      </c>
      <c r="F429" s="254">
        <v>3.02</v>
      </c>
      <c r="G429" s="255" t="s">
        <v>431</v>
      </c>
      <c r="H429" s="255" t="s">
        <v>431</v>
      </c>
      <c r="I429" s="256" t="s">
        <v>431</v>
      </c>
      <c r="J429" s="248"/>
      <c r="K429" s="248"/>
      <c r="L429" s="248"/>
      <c r="M429" s="248"/>
    </row>
    <row r="430" spans="3:13">
      <c r="C430" s="253" t="s">
        <v>442</v>
      </c>
      <c r="D430" s="254" t="s">
        <v>431</v>
      </c>
      <c r="E430" s="494">
        <v>0.02</v>
      </c>
      <c r="F430" s="254">
        <v>1.26</v>
      </c>
      <c r="G430" s="255" t="s">
        <v>431</v>
      </c>
      <c r="H430" s="255" t="s">
        <v>431</v>
      </c>
      <c r="I430" s="256" t="s">
        <v>431</v>
      </c>
      <c r="J430" s="248"/>
      <c r="K430" s="248"/>
      <c r="L430" s="248"/>
      <c r="M430" s="248"/>
    </row>
    <row r="431" spans="3:13">
      <c r="C431" s="253" t="s">
        <v>443</v>
      </c>
      <c r="D431" s="254" t="s">
        <v>431</v>
      </c>
      <c r="E431" s="494">
        <v>0.02</v>
      </c>
      <c r="F431" s="254">
        <v>0.01</v>
      </c>
      <c r="G431" s="257">
        <v>0.17</v>
      </c>
      <c r="H431" s="255" t="s">
        <v>431</v>
      </c>
      <c r="I431" s="256" t="s">
        <v>431</v>
      </c>
      <c r="J431" s="248"/>
      <c r="K431" s="248"/>
      <c r="L431" s="248"/>
      <c r="M431" s="248"/>
    </row>
    <row r="432" spans="3:13">
      <c r="C432" s="253" t="s">
        <v>444</v>
      </c>
      <c r="D432" s="254">
        <v>0.11</v>
      </c>
      <c r="E432" s="494">
        <v>0.9</v>
      </c>
      <c r="F432" s="254">
        <v>0.05</v>
      </c>
      <c r="G432" s="257" t="s">
        <v>431</v>
      </c>
      <c r="H432" s="255" t="s">
        <v>431</v>
      </c>
      <c r="I432" s="256" t="s">
        <v>431</v>
      </c>
      <c r="J432" s="248"/>
      <c r="K432" s="248"/>
      <c r="L432" s="248"/>
      <c r="M432" s="248"/>
    </row>
    <row r="433" spans="3:13">
      <c r="C433" s="253" t="s">
        <v>445</v>
      </c>
      <c r="D433" s="254">
        <v>0.02</v>
      </c>
      <c r="E433" s="494">
        <v>0.42</v>
      </c>
      <c r="F433" s="254">
        <v>0.05</v>
      </c>
      <c r="G433" s="257" t="s">
        <v>431</v>
      </c>
      <c r="H433" s="255" t="s">
        <v>431</v>
      </c>
      <c r="I433" s="256" t="s">
        <v>431</v>
      </c>
      <c r="J433" s="248"/>
      <c r="K433" s="248"/>
      <c r="L433" s="248"/>
      <c r="M433" s="248"/>
    </row>
    <row r="434" spans="3:13">
      <c r="C434" s="253" t="s">
        <v>446</v>
      </c>
      <c r="D434" s="254">
        <v>0.02</v>
      </c>
      <c r="E434" s="494">
        <v>0.35</v>
      </c>
      <c r="F434" s="254">
        <v>0.05</v>
      </c>
      <c r="G434" s="257" t="s">
        <v>431</v>
      </c>
      <c r="H434" s="255" t="s">
        <v>431</v>
      </c>
      <c r="I434" s="256" t="s">
        <v>431</v>
      </c>
      <c r="J434" s="248"/>
      <c r="K434" s="248"/>
      <c r="L434" s="248"/>
      <c r="M434" s="248"/>
    </row>
    <row r="435" spans="3:13">
      <c r="C435" s="253" t="s">
        <v>447</v>
      </c>
      <c r="D435" s="254">
        <v>0.02</v>
      </c>
      <c r="E435" s="494">
        <v>1.25</v>
      </c>
      <c r="F435" s="254">
        <v>0.05</v>
      </c>
      <c r="G435" s="257" t="s">
        <v>431</v>
      </c>
      <c r="H435" s="255" t="s">
        <v>431</v>
      </c>
      <c r="I435" s="256" t="s">
        <v>431</v>
      </c>
      <c r="J435" s="248"/>
      <c r="K435" s="248"/>
      <c r="L435" s="248"/>
      <c r="M435" s="248"/>
    </row>
    <row r="436" spans="3:13">
      <c r="C436" s="253" t="s">
        <v>448</v>
      </c>
      <c r="D436" s="254">
        <v>0.04</v>
      </c>
      <c r="E436" s="494">
        <v>0.35</v>
      </c>
      <c r="F436" s="254">
        <v>0.05</v>
      </c>
      <c r="G436" s="257" t="s">
        <v>431</v>
      </c>
      <c r="H436" s="255" t="s">
        <v>431</v>
      </c>
      <c r="I436" s="256" t="s">
        <v>431</v>
      </c>
      <c r="J436" s="248"/>
      <c r="K436" s="248"/>
      <c r="L436" s="248"/>
      <c r="M436" s="248"/>
    </row>
    <row r="437" spans="3:13">
      <c r="C437" s="253" t="s">
        <v>449</v>
      </c>
      <c r="D437" s="254">
        <v>0.04</v>
      </c>
      <c r="E437" s="494">
        <v>1.25</v>
      </c>
      <c r="F437" s="254">
        <v>0.05</v>
      </c>
      <c r="G437" s="257" t="s">
        <v>431</v>
      </c>
      <c r="H437" s="255" t="s">
        <v>431</v>
      </c>
      <c r="I437" s="256" t="s">
        <v>431</v>
      </c>
      <c r="J437" s="248"/>
      <c r="K437" s="248"/>
      <c r="L437" s="248"/>
      <c r="M437" s="248"/>
    </row>
    <row r="438" spans="3:13">
      <c r="C438" s="253" t="s">
        <v>450</v>
      </c>
      <c r="D438" s="254">
        <v>0.09</v>
      </c>
      <c r="E438" s="494">
        <v>0.17</v>
      </c>
      <c r="F438" s="254">
        <v>0.05</v>
      </c>
      <c r="G438" s="257" t="s">
        <v>431</v>
      </c>
      <c r="H438" s="255" t="s">
        <v>431</v>
      </c>
      <c r="I438" s="256" t="s">
        <v>431</v>
      </c>
      <c r="J438" s="248"/>
      <c r="K438" s="248"/>
      <c r="L438" s="248"/>
      <c r="M438" s="248"/>
    </row>
    <row r="439" spans="3:13">
      <c r="C439" s="253" t="s">
        <v>451</v>
      </c>
      <c r="D439" s="254">
        <v>0.15</v>
      </c>
      <c r="E439" s="494">
        <v>7.0000000000000007E-2</v>
      </c>
      <c r="F439" s="254">
        <v>0.05</v>
      </c>
      <c r="G439" s="257" t="s">
        <v>431</v>
      </c>
      <c r="H439" s="255" t="s">
        <v>431</v>
      </c>
      <c r="I439" s="256" t="s">
        <v>431</v>
      </c>
      <c r="J439" s="248"/>
      <c r="K439" s="248"/>
      <c r="L439" s="248"/>
      <c r="M439" s="248"/>
    </row>
    <row r="440" spans="3:13">
      <c r="C440" s="253" t="s">
        <v>452</v>
      </c>
      <c r="D440" s="254" t="s">
        <v>431</v>
      </c>
      <c r="E440" s="494">
        <v>0.57999999999999996</v>
      </c>
      <c r="F440" s="254">
        <v>0.05</v>
      </c>
      <c r="G440" s="257">
        <v>0.15</v>
      </c>
      <c r="H440" s="257">
        <v>0.14000000000000001</v>
      </c>
      <c r="I440" s="258">
        <v>0.11</v>
      </c>
      <c r="J440" s="248"/>
      <c r="K440" s="248"/>
      <c r="L440" s="248"/>
      <c r="M440" s="248"/>
    </row>
    <row r="441" spans="3:13">
      <c r="C441" s="253" t="s">
        <v>453</v>
      </c>
      <c r="D441" s="254" t="s">
        <v>431</v>
      </c>
      <c r="E441" s="494">
        <v>0.57999999999999996</v>
      </c>
      <c r="F441" s="254">
        <v>0.05</v>
      </c>
      <c r="G441" s="257" t="s">
        <v>431</v>
      </c>
      <c r="H441" s="257">
        <v>0.14000000000000001</v>
      </c>
      <c r="I441" s="258">
        <v>0.11</v>
      </c>
      <c r="J441" s="248"/>
      <c r="K441" s="248"/>
      <c r="L441" s="248"/>
      <c r="M441" s="248"/>
    </row>
    <row r="442" spans="3:13">
      <c r="C442" s="253" t="s">
        <v>454</v>
      </c>
      <c r="D442" s="254" t="s">
        <v>431</v>
      </c>
      <c r="E442" s="494">
        <v>0.57999999999999996</v>
      </c>
      <c r="F442" s="254">
        <v>0.05</v>
      </c>
      <c r="G442" s="257">
        <v>0.15</v>
      </c>
      <c r="H442" s="257">
        <v>0.14000000000000001</v>
      </c>
      <c r="I442" s="258">
        <v>0.11</v>
      </c>
      <c r="J442" s="248"/>
      <c r="K442" s="248"/>
      <c r="L442" s="248"/>
      <c r="M442" s="248"/>
    </row>
    <row r="443" spans="3:13">
      <c r="C443" s="253" t="s">
        <v>455</v>
      </c>
      <c r="D443" s="254" t="s">
        <v>431</v>
      </c>
      <c r="E443" s="494">
        <v>0.57999999999999996</v>
      </c>
      <c r="F443" s="254">
        <v>0.05</v>
      </c>
      <c r="G443" s="257">
        <v>0.15</v>
      </c>
      <c r="H443" s="257">
        <v>0.14000000000000001</v>
      </c>
      <c r="I443" s="258">
        <v>0.11</v>
      </c>
      <c r="J443" s="248"/>
      <c r="K443" s="248"/>
      <c r="L443" s="248"/>
      <c r="M443" s="248"/>
    </row>
    <row r="444" spans="3:13">
      <c r="C444" s="253" t="s">
        <v>456</v>
      </c>
      <c r="D444" s="254" t="s">
        <v>431</v>
      </c>
      <c r="E444" s="494">
        <v>0.57999999999999996</v>
      </c>
      <c r="F444" s="254">
        <v>0.05</v>
      </c>
      <c r="G444" s="257">
        <v>0.15</v>
      </c>
      <c r="H444" s="257">
        <v>0.14000000000000001</v>
      </c>
      <c r="I444" s="258">
        <v>0.11</v>
      </c>
      <c r="J444" s="248"/>
      <c r="K444" s="248"/>
      <c r="L444" s="248"/>
      <c r="M444" s="248"/>
    </row>
    <row r="445" spans="3:13">
      <c r="C445" s="253" t="s">
        <v>457</v>
      </c>
      <c r="D445" s="254" t="s">
        <v>431</v>
      </c>
      <c r="E445" s="494">
        <v>0.57999999999999996</v>
      </c>
      <c r="F445" s="254">
        <v>0.05</v>
      </c>
      <c r="G445" s="257">
        <v>0.15</v>
      </c>
      <c r="H445" s="257">
        <v>0.14000000000000001</v>
      </c>
      <c r="I445" s="258">
        <v>0.11</v>
      </c>
      <c r="J445" s="248"/>
      <c r="K445" s="248"/>
      <c r="L445" s="248"/>
      <c r="M445" s="248"/>
    </row>
    <row r="446" spans="3:13">
      <c r="C446" s="253" t="s">
        <v>458</v>
      </c>
      <c r="D446" s="254" t="s">
        <v>431</v>
      </c>
      <c r="E446" s="494">
        <v>0.57999999999999996</v>
      </c>
      <c r="F446" s="254">
        <v>0.05</v>
      </c>
      <c r="G446" s="257">
        <v>0.15</v>
      </c>
      <c r="H446" s="257">
        <v>0.14000000000000001</v>
      </c>
      <c r="I446" s="258">
        <v>0.11</v>
      </c>
      <c r="J446" s="248"/>
      <c r="K446" s="248"/>
      <c r="L446" s="248"/>
      <c r="M446" s="248"/>
    </row>
    <row r="447" spans="3:13">
      <c r="C447" s="253" t="s">
        <v>459</v>
      </c>
      <c r="D447" s="254" t="s">
        <v>431</v>
      </c>
      <c r="E447" s="494">
        <v>0.57999999999999996</v>
      </c>
      <c r="F447" s="254">
        <v>0.05</v>
      </c>
      <c r="G447" s="257">
        <v>0.15</v>
      </c>
      <c r="H447" s="257">
        <v>0.14000000000000001</v>
      </c>
      <c r="I447" s="258">
        <v>0.11</v>
      </c>
      <c r="J447" s="248"/>
      <c r="K447" s="248"/>
      <c r="L447" s="248"/>
      <c r="M447" s="248"/>
    </row>
    <row r="448" spans="3:13">
      <c r="C448" s="253" t="s">
        <v>460</v>
      </c>
      <c r="D448" s="254" t="s">
        <v>431</v>
      </c>
      <c r="E448" s="494">
        <v>0.33</v>
      </c>
      <c r="F448" s="254">
        <v>0.05</v>
      </c>
      <c r="G448" s="257">
        <v>0.19</v>
      </c>
      <c r="H448" s="257">
        <v>0.11</v>
      </c>
      <c r="I448" s="258" t="s">
        <v>431</v>
      </c>
      <c r="J448" s="248"/>
      <c r="K448" s="248"/>
      <c r="L448" s="248"/>
      <c r="M448" s="248"/>
    </row>
    <row r="449" spans="3:13">
      <c r="C449" s="253" t="s">
        <v>461</v>
      </c>
      <c r="D449" s="254" t="s">
        <v>431</v>
      </c>
      <c r="E449" s="494">
        <v>0.26</v>
      </c>
      <c r="F449" s="254">
        <v>0.05</v>
      </c>
      <c r="G449" s="257">
        <v>0.19</v>
      </c>
      <c r="H449" s="257">
        <v>0.09</v>
      </c>
      <c r="I449" s="258" t="s">
        <v>431</v>
      </c>
      <c r="J449" s="248"/>
      <c r="K449" s="248"/>
      <c r="L449" s="248"/>
      <c r="M449" s="248"/>
    </row>
    <row r="450" spans="3:13">
      <c r="C450" s="253" t="s">
        <v>462</v>
      </c>
      <c r="D450" s="254" t="s">
        <v>431</v>
      </c>
      <c r="E450" s="494">
        <v>0.26</v>
      </c>
      <c r="F450" s="254">
        <v>0.05</v>
      </c>
      <c r="G450" s="257">
        <v>0.19</v>
      </c>
      <c r="H450" s="257">
        <v>0.13</v>
      </c>
      <c r="I450" s="258" t="s">
        <v>431</v>
      </c>
      <c r="J450" s="248"/>
      <c r="K450" s="248"/>
      <c r="L450" s="248"/>
      <c r="M450" s="248"/>
    </row>
    <row r="451" spans="3:13">
      <c r="C451" s="253" t="s">
        <v>463</v>
      </c>
      <c r="D451" s="254" t="s">
        <v>431</v>
      </c>
      <c r="E451" s="494">
        <v>0.53</v>
      </c>
      <c r="F451" s="254">
        <v>0.05</v>
      </c>
      <c r="G451" s="257">
        <v>0.19</v>
      </c>
      <c r="H451" s="257">
        <v>0.16</v>
      </c>
      <c r="I451" s="258" t="s">
        <v>431</v>
      </c>
      <c r="J451" s="248"/>
      <c r="K451" s="248"/>
      <c r="L451" s="248"/>
      <c r="M451" s="248"/>
    </row>
    <row r="452" spans="3:13">
      <c r="C452" s="253" t="s">
        <v>464</v>
      </c>
      <c r="D452" s="254">
        <v>7.0000000000000007E-2</v>
      </c>
      <c r="E452" s="494">
        <v>0.8</v>
      </c>
      <c r="F452" s="254">
        <v>0.05</v>
      </c>
      <c r="G452" s="257" t="s">
        <v>431</v>
      </c>
      <c r="H452" s="257" t="s">
        <v>431</v>
      </c>
      <c r="I452" s="258" t="s">
        <v>431</v>
      </c>
      <c r="J452" s="248"/>
      <c r="K452" s="248"/>
      <c r="L452" s="248"/>
      <c r="M452" s="248"/>
    </row>
    <row r="453" spans="3:13">
      <c r="C453" s="253" t="s">
        <v>465</v>
      </c>
      <c r="D453" s="254">
        <v>7.0000000000000007E-2</v>
      </c>
      <c r="E453" s="494">
        <v>0.77</v>
      </c>
      <c r="F453" s="254">
        <v>0.05</v>
      </c>
      <c r="G453" s="257" t="s">
        <v>431</v>
      </c>
      <c r="H453" s="257" t="s">
        <v>431</v>
      </c>
      <c r="I453" s="258" t="s">
        <v>431</v>
      </c>
      <c r="J453" s="248"/>
      <c r="K453" s="248"/>
      <c r="L453" s="248"/>
      <c r="M453" s="248"/>
    </row>
    <row r="454" spans="3:13">
      <c r="C454" s="253" t="s">
        <v>466</v>
      </c>
      <c r="D454" s="254">
        <v>0.03</v>
      </c>
      <c r="E454" s="494">
        <v>0.75</v>
      </c>
      <c r="F454" s="254">
        <v>0.05</v>
      </c>
      <c r="G454" s="257" t="s">
        <v>431</v>
      </c>
      <c r="H454" s="257" t="s">
        <v>431</v>
      </c>
      <c r="I454" s="258" t="s">
        <v>431</v>
      </c>
      <c r="J454" s="248"/>
      <c r="K454" s="248"/>
      <c r="L454" s="248"/>
      <c r="M454" s="248"/>
    </row>
    <row r="455" spans="3:13">
      <c r="C455" s="253" t="s">
        <v>467</v>
      </c>
      <c r="D455" s="254">
        <v>0.23</v>
      </c>
      <c r="E455" s="494">
        <v>0.02</v>
      </c>
      <c r="F455" s="254">
        <v>0.01</v>
      </c>
      <c r="G455" s="257" t="s">
        <v>431</v>
      </c>
      <c r="H455" s="257" t="s">
        <v>431</v>
      </c>
      <c r="I455" s="258" t="s">
        <v>431</v>
      </c>
      <c r="J455" s="248"/>
      <c r="K455" s="248"/>
      <c r="L455" s="248"/>
      <c r="M455" s="248"/>
    </row>
    <row r="456" spans="3:13">
      <c r="C456" s="253" t="s">
        <v>468</v>
      </c>
      <c r="D456" s="254">
        <v>0.22</v>
      </c>
      <c r="E456" s="494">
        <v>0.02</v>
      </c>
      <c r="F456" s="254">
        <v>2.34</v>
      </c>
      <c r="G456" s="257" t="s">
        <v>431</v>
      </c>
      <c r="H456" s="257" t="s">
        <v>431</v>
      </c>
      <c r="I456" s="258" t="s">
        <v>431</v>
      </c>
      <c r="J456" s="248"/>
      <c r="K456" s="248"/>
      <c r="L456" s="248"/>
      <c r="M456" s="248"/>
    </row>
    <row r="457" spans="3:13">
      <c r="C457" s="253" t="s">
        <v>469</v>
      </c>
      <c r="D457" s="254">
        <v>0.09</v>
      </c>
      <c r="E457" s="494">
        <v>0.68</v>
      </c>
      <c r="F457" s="254">
        <v>0.11</v>
      </c>
      <c r="G457" s="257" t="s">
        <v>431</v>
      </c>
      <c r="H457" s="257" t="s">
        <v>431</v>
      </c>
      <c r="I457" s="258" t="s">
        <v>431</v>
      </c>
      <c r="J457" s="248"/>
      <c r="K457" s="248"/>
      <c r="L457" s="248"/>
      <c r="M457" s="248"/>
    </row>
    <row r="458" spans="3:13">
      <c r="C458" s="253" t="s">
        <v>470</v>
      </c>
      <c r="D458" s="254" t="s">
        <v>431</v>
      </c>
      <c r="E458" s="494">
        <v>0.57999999999999996</v>
      </c>
      <c r="F458" s="254">
        <v>0.05</v>
      </c>
      <c r="G458" s="257">
        <v>0.15</v>
      </c>
      <c r="H458" s="257" t="s">
        <v>431</v>
      </c>
      <c r="I458" s="258" t="s">
        <v>431</v>
      </c>
      <c r="J458" s="248"/>
      <c r="K458" s="248"/>
      <c r="L458" s="248"/>
      <c r="M458" s="248"/>
    </row>
    <row r="459" spans="3:13">
      <c r="C459" s="253" t="s">
        <v>471</v>
      </c>
      <c r="D459" s="254" t="s">
        <v>431</v>
      </c>
      <c r="E459" s="494">
        <v>0.48</v>
      </c>
      <c r="F459" s="254">
        <v>0.05</v>
      </c>
      <c r="G459" s="257">
        <v>0.17</v>
      </c>
      <c r="H459" s="257" t="s">
        <v>431</v>
      </c>
      <c r="I459" s="258" t="s">
        <v>431</v>
      </c>
      <c r="J459" s="248"/>
      <c r="K459" s="248"/>
      <c r="L459" s="248"/>
      <c r="M459" s="248"/>
    </row>
    <row r="460" spans="3:13">
      <c r="C460" s="253" t="s">
        <v>472</v>
      </c>
      <c r="D460" s="254" t="s">
        <v>431</v>
      </c>
      <c r="E460" s="494">
        <v>0.52</v>
      </c>
      <c r="F460" s="254">
        <v>0.43</v>
      </c>
      <c r="G460" s="257" t="s">
        <v>431</v>
      </c>
      <c r="H460" s="257" t="s">
        <v>431</v>
      </c>
      <c r="I460" s="258" t="s">
        <v>431</v>
      </c>
      <c r="J460" s="248"/>
      <c r="K460" s="248"/>
      <c r="L460" s="248"/>
      <c r="M460" s="248"/>
    </row>
    <row r="461" spans="3:13">
      <c r="C461" s="253" t="s">
        <v>473</v>
      </c>
      <c r="D461" s="254" t="s">
        <v>431</v>
      </c>
      <c r="E461" s="494">
        <v>0.02</v>
      </c>
      <c r="F461" s="254">
        <v>1.68</v>
      </c>
      <c r="G461" s="255" t="s">
        <v>431</v>
      </c>
      <c r="H461" s="255" t="s">
        <v>431</v>
      </c>
      <c r="I461" s="256" t="s">
        <v>431</v>
      </c>
      <c r="J461" s="248"/>
      <c r="K461" s="248"/>
      <c r="L461" s="248"/>
      <c r="M461" s="248"/>
    </row>
    <row r="462" spans="3:13">
      <c r="C462" s="253" t="s">
        <v>474</v>
      </c>
      <c r="D462" s="254" t="s">
        <v>431</v>
      </c>
      <c r="E462" s="494">
        <v>0.02</v>
      </c>
      <c r="F462" s="254">
        <v>0.4</v>
      </c>
      <c r="G462" s="255" t="s">
        <v>431</v>
      </c>
      <c r="H462" s="255" t="s">
        <v>431</v>
      </c>
      <c r="I462" s="256" t="s">
        <v>431</v>
      </c>
      <c r="J462" s="248"/>
      <c r="K462" s="248"/>
      <c r="L462" s="248"/>
      <c r="M462" s="248"/>
    </row>
    <row r="463" spans="3:13">
      <c r="C463" s="253" t="s">
        <v>475</v>
      </c>
      <c r="D463" s="254" t="s">
        <v>431</v>
      </c>
      <c r="E463" s="494">
        <v>0.02</v>
      </c>
      <c r="F463" s="254">
        <v>0.89</v>
      </c>
      <c r="G463" s="255" t="s">
        <v>431</v>
      </c>
      <c r="H463" s="255" t="s">
        <v>431</v>
      </c>
      <c r="I463" s="256" t="s">
        <v>431</v>
      </c>
      <c r="J463" s="248"/>
      <c r="K463" s="248"/>
      <c r="L463" s="248"/>
      <c r="M463" s="248"/>
    </row>
    <row r="464" spans="3:13">
      <c r="C464" s="253" t="s">
        <v>476</v>
      </c>
      <c r="D464" s="254" t="s">
        <v>431</v>
      </c>
      <c r="E464" s="494">
        <v>0.02</v>
      </c>
      <c r="F464" s="254">
        <v>0.74</v>
      </c>
      <c r="G464" s="255" t="s">
        <v>431</v>
      </c>
      <c r="H464" s="255" t="s">
        <v>431</v>
      </c>
      <c r="I464" s="256" t="s">
        <v>431</v>
      </c>
      <c r="J464" s="248"/>
      <c r="K464" s="248"/>
      <c r="L464" s="248"/>
      <c r="M464" s="248"/>
    </row>
    <row r="465" spans="1:13">
      <c r="A465" s="8"/>
      <c r="B465" s="8"/>
      <c r="C465" s="253" t="s">
        <v>477</v>
      </c>
      <c r="D465" s="254" t="s">
        <v>431</v>
      </c>
      <c r="E465" s="494">
        <v>0.02</v>
      </c>
      <c r="F465" s="254">
        <v>0.64</v>
      </c>
      <c r="G465" s="255" t="s">
        <v>431</v>
      </c>
      <c r="H465" s="255" t="s">
        <v>431</v>
      </c>
      <c r="I465" s="256" t="s">
        <v>431</v>
      </c>
      <c r="J465" s="248"/>
      <c r="K465" s="248"/>
      <c r="L465" s="248"/>
      <c r="M465" s="248"/>
    </row>
    <row r="466" spans="1:13">
      <c r="A466" s="8"/>
      <c r="B466" s="8"/>
      <c r="C466" s="253" t="s">
        <v>478</v>
      </c>
      <c r="D466" s="254" t="s">
        <v>431</v>
      </c>
      <c r="E466" s="494">
        <v>0.02</v>
      </c>
      <c r="F466" s="254">
        <v>2.23</v>
      </c>
      <c r="G466" s="255" t="s">
        <v>431</v>
      </c>
      <c r="H466" s="255" t="s">
        <v>431</v>
      </c>
      <c r="I466" s="256" t="s">
        <v>431</v>
      </c>
      <c r="J466" s="248"/>
      <c r="K466" s="248"/>
      <c r="L466" s="248"/>
      <c r="M466" s="248"/>
    </row>
    <row r="467" spans="1:13">
      <c r="A467" s="8"/>
      <c r="B467" s="8"/>
      <c r="C467" s="253" t="s">
        <v>479</v>
      </c>
      <c r="D467" s="254" t="s">
        <v>431</v>
      </c>
      <c r="E467" s="494">
        <v>0.02</v>
      </c>
      <c r="F467" s="254">
        <v>1.92</v>
      </c>
      <c r="G467" s="255" t="s">
        <v>431</v>
      </c>
      <c r="H467" s="255" t="s">
        <v>431</v>
      </c>
      <c r="I467" s="256" t="s">
        <v>431</v>
      </c>
      <c r="J467" s="248"/>
      <c r="K467" s="248"/>
      <c r="L467" s="248"/>
      <c r="M467" s="248"/>
    </row>
    <row r="468" spans="1:13">
      <c r="A468" s="8"/>
      <c r="B468" s="8"/>
      <c r="C468" s="253" t="s">
        <v>480</v>
      </c>
      <c r="D468" s="254" t="s">
        <v>431</v>
      </c>
      <c r="E468" s="494">
        <v>0.02</v>
      </c>
      <c r="F468" s="254">
        <v>0.87</v>
      </c>
      <c r="G468" s="255" t="s">
        <v>431</v>
      </c>
      <c r="H468" s="255" t="s">
        <v>431</v>
      </c>
      <c r="I468" s="256" t="s">
        <v>431</v>
      </c>
      <c r="J468" s="248"/>
      <c r="K468" s="248"/>
      <c r="L468" s="248"/>
      <c r="M468" s="248"/>
    </row>
    <row r="469" spans="1:13">
      <c r="A469" s="8"/>
      <c r="B469" s="8"/>
      <c r="C469" s="253" t="s">
        <v>481</v>
      </c>
      <c r="D469" s="254" t="s">
        <v>431</v>
      </c>
      <c r="E469" s="494">
        <v>0.02</v>
      </c>
      <c r="F469" s="254" t="s">
        <v>431</v>
      </c>
      <c r="G469" s="255" t="s">
        <v>431</v>
      </c>
      <c r="H469" s="255" t="s">
        <v>431</v>
      </c>
      <c r="I469" s="256" t="s">
        <v>431</v>
      </c>
      <c r="J469" s="248"/>
      <c r="K469" s="248"/>
      <c r="L469" s="248"/>
      <c r="M469" s="248"/>
    </row>
    <row r="470" spans="1:13">
      <c r="A470" s="8"/>
      <c r="B470" s="8"/>
      <c r="C470" s="253" t="s">
        <v>482</v>
      </c>
      <c r="D470" s="254">
        <v>0.01</v>
      </c>
      <c r="E470" s="494">
        <v>0.02</v>
      </c>
      <c r="F470" s="254" t="s">
        <v>431</v>
      </c>
      <c r="G470" s="255" t="s">
        <v>431</v>
      </c>
      <c r="H470" s="255" t="s">
        <v>431</v>
      </c>
      <c r="I470" s="256" t="s">
        <v>431</v>
      </c>
      <c r="J470" s="248"/>
      <c r="K470" s="248"/>
      <c r="L470" s="248"/>
      <c r="M470" s="248"/>
    </row>
    <row r="471" spans="1:13">
      <c r="A471" s="8"/>
      <c r="B471" s="8"/>
      <c r="C471" s="253" t="s">
        <v>483</v>
      </c>
      <c r="D471" s="254">
        <v>0.01</v>
      </c>
      <c r="E471" s="494">
        <v>0.02</v>
      </c>
      <c r="F471" s="254" t="s">
        <v>431</v>
      </c>
      <c r="G471" s="255" t="s">
        <v>431</v>
      </c>
      <c r="H471" s="255" t="s">
        <v>431</v>
      </c>
      <c r="I471" s="256" t="s">
        <v>431</v>
      </c>
      <c r="J471" s="248"/>
      <c r="K471" s="248"/>
      <c r="L471" s="248"/>
      <c r="M471" s="248"/>
    </row>
    <row r="472" spans="1:13">
      <c r="A472" s="8"/>
      <c r="B472" s="8"/>
      <c r="C472" s="253" t="s">
        <v>204</v>
      </c>
      <c r="D472" s="254">
        <v>0.1</v>
      </c>
      <c r="E472" s="494">
        <v>0.02</v>
      </c>
      <c r="F472" s="254">
        <v>2.21</v>
      </c>
      <c r="G472" s="255" t="s">
        <v>431</v>
      </c>
      <c r="H472" s="255" t="s">
        <v>431</v>
      </c>
      <c r="I472" s="256" t="s">
        <v>431</v>
      </c>
      <c r="J472" s="248"/>
      <c r="K472" s="248"/>
      <c r="L472" s="248"/>
      <c r="M472" s="248"/>
    </row>
    <row r="473" spans="1:13">
      <c r="A473" s="8"/>
      <c r="B473" s="8"/>
      <c r="C473" s="253" t="s">
        <v>484</v>
      </c>
      <c r="D473" s="495" t="s">
        <v>730</v>
      </c>
      <c r="E473" s="494">
        <v>0.02</v>
      </c>
      <c r="F473" s="254" t="s">
        <v>431</v>
      </c>
      <c r="G473" s="255" t="s">
        <v>431</v>
      </c>
      <c r="H473" s="255" t="s">
        <v>431</v>
      </c>
      <c r="I473" s="256" t="s">
        <v>431</v>
      </c>
      <c r="J473" s="248"/>
      <c r="K473" s="248"/>
      <c r="L473" s="248"/>
      <c r="M473" s="248"/>
    </row>
    <row r="474" spans="1:13">
      <c r="A474" s="8"/>
      <c r="B474" s="8"/>
      <c r="C474" s="253" t="s">
        <v>485</v>
      </c>
      <c r="D474" s="254">
        <v>0.03</v>
      </c>
      <c r="E474" s="494">
        <v>0.02</v>
      </c>
      <c r="F474" s="254">
        <v>0.7</v>
      </c>
      <c r="G474" s="255" t="s">
        <v>431</v>
      </c>
      <c r="H474" s="255" t="s">
        <v>431</v>
      </c>
      <c r="I474" s="256" t="s">
        <v>431</v>
      </c>
      <c r="J474" s="248"/>
      <c r="K474" s="248"/>
      <c r="L474" s="248"/>
      <c r="M474" s="248"/>
    </row>
    <row r="475" spans="1:13">
      <c r="A475" s="8"/>
      <c r="B475" s="8"/>
      <c r="C475" s="253" t="s">
        <v>486</v>
      </c>
      <c r="D475" s="254" t="s">
        <v>431</v>
      </c>
      <c r="E475" s="494">
        <v>0.02</v>
      </c>
      <c r="F475" s="254" t="s">
        <v>431</v>
      </c>
      <c r="G475" s="255" t="s">
        <v>431</v>
      </c>
      <c r="H475" s="255" t="s">
        <v>431</v>
      </c>
      <c r="I475" s="256" t="s">
        <v>431</v>
      </c>
      <c r="J475" s="248"/>
      <c r="K475" s="248"/>
      <c r="L475" s="248"/>
      <c r="M475" s="248"/>
    </row>
    <row r="476" spans="1:13">
      <c r="A476" s="8"/>
      <c r="B476" s="8"/>
      <c r="C476" s="253" t="s">
        <v>487</v>
      </c>
      <c r="D476" s="254">
        <v>0.05</v>
      </c>
      <c r="E476" s="494">
        <v>0.02</v>
      </c>
      <c r="F476" s="254" t="s">
        <v>431</v>
      </c>
      <c r="G476" s="255" t="s">
        <v>431</v>
      </c>
      <c r="H476" s="255" t="s">
        <v>431</v>
      </c>
      <c r="I476" s="256" t="s">
        <v>431</v>
      </c>
      <c r="J476" s="248"/>
      <c r="K476" s="248"/>
      <c r="L476" s="248"/>
      <c r="M476" s="248"/>
    </row>
    <row r="477" spans="1:13">
      <c r="A477" s="8"/>
      <c r="B477" s="8"/>
      <c r="C477" s="253" t="s">
        <v>488</v>
      </c>
      <c r="D477" s="254" t="s">
        <v>431</v>
      </c>
      <c r="E477" s="494">
        <v>0.02</v>
      </c>
      <c r="F477" s="254">
        <v>0.28999999999999998</v>
      </c>
      <c r="G477" s="255" t="s">
        <v>431</v>
      </c>
      <c r="H477" s="255" t="s">
        <v>431</v>
      </c>
      <c r="I477" s="256" t="s">
        <v>431</v>
      </c>
      <c r="J477" s="248"/>
      <c r="K477" s="248"/>
      <c r="L477" s="248"/>
      <c r="M477" s="248"/>
    </row>
    <row r="478" spans="1:13" ht="16" thickBot="1">
      <c r="A478" s="8"/>
      <c r="B478" s="8"/>
      <c r="C478" s="260" t="s">
        <v>489</v>
      </c>
      <c r="D478" s="261" t="s">
        <v>431</v>
      </c>
      <c r="E478" s="496">
        <v>0.18</v>
      </c>
      <c r="F478" s="261">
        <v>0.08</v>
      </c>
      <c r="G478" s="262" t="s">
        <v>431</v>
      </c>
      <c r="H478" s="262" t="s">
        <v>431</v>
      </c>
      <c r="I478" s="263" t="s">
        <v>431</v>
      </c>
      <c r="J478" s="248"/>
      <c r="K478" s="248"/>
      <c r="L478" s="248"/>
      <c r="M478" s="248"/>
    </row>
    <row r="479" spans="1:13">
      <c r="A479" s="6"/>
      <c r="B479" s="7"/>
      <c r="C479" s="891" t="s">
        <v>490</v>
      </c>
      <c r="D479" s="891"/>
      <c r="E479" s="891"/>
      <c r="F479" s="891"/>
      <c r="G479" s="891"/>
      <c r="H479" s="891"/>
      <c r="I479" s="891"/>
      <c r="J479" s="891"/>
      <c r="K479" s="891"/>
      <c r="L479" s="891"/>
      <c r="M479" s="6"/>
    </row>
    <row r="480" spans="1:13">
      <c r="A480" s="6"/>
      <c r="B480" s="7"/>
      <c r="C480" s="879" t="s">
        <v>782</v>
      </c>
      <c r="D480" s="879"/>
      <c r="E480" s="879"/>
      <c r="F480" s="879"/>
      <c r="G480" s="879"/>
      <c r="H480" s="879"/>
      <c r="I480" s="879"/>
      <c r="J480" s="879"/>
      <c r="K480" s="879"/>
      <c r="L480" s="879"/>
      <c r="M480" s="6"/>
    </row>
    <row r="481" spans="1:13">
      <c r="A481" s="6"/>
      <c r="B481" s="7"/>
      <c r="C481" s="6"/>
      <c r="D481" s="6"/>
      <c r="E481" s="110"/>
      <c r="F481" s="6"/>
      <c r="G481" s="6"/>
      <c r="H481" s="6"/>
      <c r="I481" s="6"/>
      <c r="J481" s="6"/>
      <c r="K481" s="6"/>
      <c r="L481" s="6"/>
      <c r="M481" s="6"/>
    </row>
    <row r="482" spans="1:13" ht="16">
      <c r="A482" s="6"/>
      <c r="B482" s="125" t="s">
        <v>492</v>
      </c>
      <c r="C482" s="497" t="s">
        <v>493</v>
      </c>
      <c r="D482" s="264"/>
      <c r="E482" s="498"/>
      <c r="F482" s="264"/>
      <c r="G482" s="264"/>
      <c r="H482" s="128"/>
      <c r="I482" s="128"/>
      <c r="J482" s="128"/>
      <c r="K482" s="128"/>
      <c r="L482" s="129"/>
      <c r="M482" s="6"/>
    </row>
    <row r="483" spans="1:13" ht="17" thickBot="1">
      <c r="A483" s="21"/>
      <c r="B483" s="265"/>
      <c r="C483" s="894" t="s">
        <v>404</v>
      </c>
      <c r="D483" s="894"/>
      <c r="E483" s="894"/>
      <c r="F483" s="894"/>
      <c r="G483" s="894"/>
      <c r="H483" s="894"/>
      <c r="I483" s="894"/>
      <c r="J483" s="894"/>
      <c r="K483" s="894"/>
      <c r="L483" s="21"/>
      <c r="M483" s="21"/>
    </row>
    <row r="484" spans="1:13" ht="31" thickBot="1">
      <c r="A484" s="6"/>
      <c r="B484" s="7"/>
      <c r="C484" s="179" t="s">
        <v>82</v>
      </c>
      <c r="D484" s="132" t="s">
        <v>405</v>
      </c>
      <c r="E484" s="411" t="s">
        <v>406</v>
      </c>
      <c r="F484" s="132" t="s">
        <v>407</v>
      </c>
      <c r="G484" s="133" t="s">
        <v>408</v>
      </c>
      <c r="H484" s="13"/>
      <c r="I484" s="44"/>
      <c r="J484" s="6"/>
      <c r="K484" s="6"/>
      <c r="L484" s="6"/>
      <c r="M484" s="6"/>
    </row>
    <row r="485" spans="1:13" ht="16">
      <c r="A485" s="6"/>
      <c r="B485" s="7"/>
      <c r="C485" s="266" t="s">
        <v>411</v>
      </c>
      <c r="D485" s="456">
        <v>0.313</v>
      </c>
      <c r="E485" s="499">
        <v>8.0000000000000002E-3</v>
      </c>
      <c r="F485" s="348">
        <v>7.0000000000000001E-3</v>
      </c>
      <c r="G485" s="267" t="s">
        <v>410</v>
      </c>
      <c r="H485" s="332"/>
      <c r="I485" s="44"/>
      <c r="J485" s="44"/>
      <c r="K485" s="6"/>
      <c r="L485" s="6"/>
      <c r="M485" s="6"/>
    </row>
    <row r="486" spans="1:13" ht="16">
      <c r="A486" s="6"/>
      <c r="B486" s="7"/>
      <c r="C486" s="45" t="s">
        <v>412</v>
      </c>
      <c r="D486" s="461">
        <v>0.46700000000000003</v>
      </c>
      <c r="E486" s="500">
        <v>1.2999999999999999E-2</v>
      </c>
      <c r="F486" s="461">
        <v>1.2E-2</v>
      </c>
      <c r="G486" s="268" t="s">
        <v>410</v>
      </c>
      <c r="H486" s="44"/>
      <c r="I486" s="44"/>
      <c r="J486" s="44"/>
      <c r="K486" s="6"/>
      <c r="L486" s="6"/>
      <c r="M486" s="6"/>
    </row>
    <row r="487" spans="1:13" ht="16" thickBot="1">
      <c r="A487" s="6"/>
      <c r="B487" s="7"/>
      <c r="C487" s="91" t="s">
        <v>88</v>
      </c>
      <c r="D487" s="467">
        <v>0.17799999999999999</v>
      </c>
      <c r="E487" s="501">
        <v>0.111</v>
      </c>
      <c r="F487" s="467">
        <v>1.9E-2</v>
      </c>
      <c r="G487" s="270" t="s">
        <v>410</v>
      </c>
      <c r="H487" s="44"/>
      <c r="I487" s="44"/>
      <c r="J487" s="44"/>
      <c r="K487" s="6"/>
      <c r="L487" s="6"/>
      <c r="M487" s="6"/>
    </row>
    <row r="488" spans="1:13" ht="16">
      <c r="A488" s="6"/>
      <c r="B488" s="7"/>
      <c r="C488" s="355" t="s">
        <v>494</v>
      </c>
      <c r="D488" s="502">
        <v>5.8000000000000003E-2</v>
      </c>
      <c r="E488" s="503">
        <v>5.4999999999999997E-3</v>
      </c>
      <c r="F488" s="503">
        <v>6.9999999999999999E-4</v>
      </c>
      <c r="G488" s="274" t="s">
        <v>495</v>
      </c>
      <c r="H488" s="44"/>
      <c r="I488" s="44"/>
      <c r="J488" s="134"/>
      <c r="K488" s="275"/>
      <c r="L488" s="6"/>
      <c r="M488" s="6"/>
    </row>
    <row r="489" spans="1:13" ht="16">
      <c r="A489" s="6"/>
      <c r="B489" s="7"/>
      <c r="C489" s="358" t="s">
        <v>496</v>
      </c>
      <c r="D489" s="504">
        <v>0.15</v>
      </c>
      <c r="E489" s="414">
        <v>1.17E-2</v>
      </c>
      <c r="F489" s="414">
        <v>3.8E-3</v>
      </c>
      <c r="G489" s="274" t="s">
        <v>495</v>
      </c>
      <c r="H489" s="44"/>
      <c r="I489" s="44"/>
      <c r="J489" s="134"/>
      <c r="K489" s="275"/>
      <c r="L489" s="6"/>
      <c r="M489" s="6"/>
    </row>
    <row r="490" spans="1:13" ht="16">
      <c r="A490" s="6"/>
      <c r="B490" s="7"/>
      <c r="C490" s="358" t="s">
        <v>497</v>
      </c>
      <c r="D490" s="504">
        <v>0.113</v>
      </c>
      <c r="E490" s="414">
        <v>9.1999999999999998E-3</v>
      </c>
      <c r="F490" s="414">
        <v>2.5999999999999999E-3</v>
      </c>
      <c r="G490" s="274" t="s">
        <v>495</v>
      </c>
      <c r="H490" s="44"/>
      <c r="I490" s="44"/>
      <c r="J490" s="134"/>
      <c r="K490" s="275"/>
      <c r="L490" s="6"/>
      <c r="M490" s="6"/>
    </row>
    <row r="491" spans="1:13" ht="16">
      <c r="A491" s="6"/>
      <c r="B491" s="7"/>
      <c r="C491" s="360" t="s">
        <v>498</v>
      </c>
      <c r="D491" s="505">
        <v>0.13500000000000001</v>
      </c>
      <c r="E491" s="506">
        <v>1.09E-2</v>
      </c>
      <c r="F491" s="507">
        <v>2.7000000000000001E-3</v>
      </c>
      <c r="G491" s="268" t="s">
        <v>495</v>
      </c>
      <c r="H491" s="508"/>
      <c r="I491" s="44"/>
      <c r="J491" s="134"/>
      <c r="K491" s="275"/>
      <c r="L491" s="6"/>
      <c r="M491" s="6"/>
    </row>
    <row r="492" spans="1:13" ht="16">
      <c r="A492" s="6"/>
      <c r="B492" s="7"/>
      <c r="C492" s="277" t="s">
        <v>499</v>
      </c>
      <c r="D492" s="505">
        <v>9.6000000000000002E-2</v>
      </c>
      <c r="E492" s="506">
        <v>8.0000000000000002E-3</v>
      </c>
      <c r="F492" s="507">
        <v>1.1000000000000001E-3</v>
      </c>
      <c r="G492" s="268" t="s">
        <v>495</v>
      </c>
      <c r="H492" s="44"/>
      <c r="I492" s="44"/>
      <c r="J492" s="134"/>
      <c r="K492" s="275"/>
      <c r="L492" s="6"/>
      <c r="M492" s="6"/>
    </row>
    <row r="493" spans="1:13">
      <c r="A493" s="6"/>
      <c r="B493" s="7"/>
      <c r="C493" s="277" t="s">
        <v>157</v>
      </c>
      <c r="D493" s="461">
        <v>5.5E-2</v>
      </c>
      <c r="E493" s="509">
        <v>6.3E-3</v>
      </c>
      <c r="F493" s="510">
        <v>1.1000000000000001E-3</v>
      </c>
      <c r="G493" s="268" t="s">
        <v>495</v>
      </c>
      <c r="H493" s="44"/>
      <c r="I493" s="44"/>
      <c r="J493" s="44"/>
      <c r="K493" s="6"/>
      <c r="L493" s="6"/>
      <c r="M493" s="6"/>
    </row>
    <row r="494" spans="1:13">
      <c r="A494" s="6"/>
      <c r="B494" s="38"/>
      <c r="C494" s="45" t="s">
        <v>500</v>
      </c>
      <c r="D494" s="511">
        <v>0.20699999999999999</v>
      </c>
      <c r="E494" s="414">
        <v>6.4000000000000003E-3</v>
      </c>
      <c r="F494" s="151">
        <v>6.6E-3</v>
      </c>
      <c r="G494" s="268" t="s">
        <v>495</v>
      </c>
      <c r="H494" s="44"/>
      <c r="I494" s="44"/>
      <c r="J494" s="44"/>
      <c r="K494" s="6"/>
      <c r="L494" s="6"/>
      <c r="M494" s="6"/>
    </row>
    <row r="495" spans="1:13" ht="43">
      <c r="A495" s="6"/>
      <c r="B495" s="38"/>
      <c r="C495" s="281" t="s">
        <v>501</v>
      </c>
      <c r="D495" s="72">
        <v>0.129</v>
      </c>
      <c r="E495" s="414">
        <v>5.9999999999999995E-4</v>
      </c>
      <c r="F495" s="151">
        <v>4.1000000000000003E-3</v>
      </c>
      <c r="G495" s="268" t="s">
        <v>495</v>
      </c>
      <c r="H495" s="44"/>
      <c r="I495" s="44"/>
      <c r="J495" s="44"/>
      <c r="K495" s="6"/>
      <c r="L495" s="6"/>
      <c r="M495" s="6"/>
    </row>
    <row r="496" spans="1:13" ht="16" thickBot="1">
      <c r="A496" s="6"/>
      <c r="B496" s="38"/>
      <c r="C496" s="91" t="s">
        <v>502</v>
      </c>
      <c r="D496" s="269">
        <v>0.16300000000000001</v>
      </c>
      <c r="E496" s="512">
        <v>5.9999999999999995E-4</v>
      </c>
      <c r="F496" s="329">
        <v>5.1999999999999998E-3</v>
      </c>
      <c r="G496" s="270" t="s">
        <v>495</v>
      </c>
      <c r="H496" s="44"/>
      <c r="I496" s="44"/>
      <c r="J496" s="44"/>
      <c r="K496" s="6"/>
      <c r="L496" s="6"/>
      <c r="M496" s="6"/>
    </row>
    <row r="497" spans="1:13">
      <c r="A497" s="6"/>
      <c r="B497" s="38"/>
      <c r="C497" s="859" t="s">
        <v>783</v>
      </c>
      <c r="D497" s="859"/>
      <c r="E497" s="859"/>
      <c r="F497" s="859"/>
      <c r="G497" s="859"/>
      <c r="H497" s="859"/>
      <c r="I497" s="859"/>
      <c r="J497" s="859"/>
      <c r="K497" s="859"/>
      <c r="L497" s="859"/>
      <c r="M497" s="6"/>
    </row>
    <row r="498" spans="1:13">
      <c r="A498" s="6"/>
      <c r="B498" s="7"/>
      <c r="C498" s="859" t="s">
        <v>784</v>
      </c>
      <c r="D498" s="859"/>
      <c r="E498" s="859"/>
      <c r="F498" s="859"/>
      <c r="G498" s="859"/>
      <c r="H498" s="859"/>
      <c r="I498" s="859"/>
      <c r="J498" s="859"/>
      <c r="K498" s="859"/>
      <c r="L498" s="859"/>
      <c r="M498" s="6"/>
    </row>
    <row r="499" spans="1:13">
      <c r="A499" s="6"/>
      <c r="B499" s="7"/>
      <c r="C499" s="403"/>
      <c r="D499" s="219"/>
      <c r="E499" s="20"/>
      <c r="F499" s="219"/>
      <c r="G499" s="219"/>
      <c r="H499" s="219"/>
      <c r="I499" s="219"/>
      <c r="J499" s="219"/>
      <c r="K499" s="219"/>
      <c r="L499" s="110"/>
      <c r="M499" s="110"/>
    </row>
    <row r="500" spans="1:13" ht="16">
      <c r="A500" s="6"/>
      <c r="B500" s="880" t="s">
        <v>505</v>
      </c>
      <c r="C500" s="881"/>
      <c r="D500" s="881"/>
      <c r="E500" s="881"/>
      <c r="F500" s="881"/>
      <c r="G500" s="881"/>
      <c r="H500" s="881"/>
      <c r="I500" s="881"/>
      <c r="J500" s="881"/>
      <c r="K500" s="881"/>
      <c r="L500" s="882"/>
      <c r="M500" s="6"/>
    </row>
    <row r="501" spans="1:13">
      <c r="A501" s="6"/>
      <c r="B501" s="7"/>
      <c r="C501" s="6"/>
      <c r="D501" s="6"/>
      <c r="E501" s="110"/>
      <c r="F501" s="6"/>
      <c r="G501" s="6"/>
      <c r="H501" s="6"/>
      <c r="I501" s="6"/>
      <c r="J501" s="6"/>
      <c r="K501" s="6"/>
      <c r="L501" s="6"/>
      <c r="M501" s="6"/>
    </row>
    <row r="502" spans="1:13" ht="16">
      <c r="A502" s="6"/>
      <c r="B502" s="125" t="s">
        <v>506</v>
      </c>
      <c r="C502" s="242" t="s">
        <v>507</v>
      </c>
      <c r="D502" s="128"/>
      <c r="E502" s="410"/>
      <c r="F502" s="128"/>
      <c r="G502" s="128"/>
      <c r="H502" s="128"/>
      <c r="I502" s="128"/>
      <c r="J502" s="128"/>
      <c r="K502" s="128"/>
      <c r="L502" s="129"/>
      <c r="M502" s="6"/>
    </row>
    <row r="503" spans="1:13" ht="16" thickBot="1">
      <c r="A503" s="6"/>
      <c r="B503" s="6"/>
      <c r="C503" s="6"/>
      <c r="D503" s="6"/>
      <c r="E503" s="110"/>
      <c r="F503" s="6"/>
      <c r="G503" s="6"/>
      <c r="H503" s="6"/>
      <c r="I503" s="6"/>
      <c r="J503" s="6"/>
      <c r="K503" s="6"/>
      <c r="L503" s="6"/>
      <c r="M503" s="6"/>
    </row>
    <row r="504" spans="1:13" ht="16" thickBot="1">
      <c r="A504" s="6"/>
      <c r="B504" s="6"/>
      <c r="C504" s="283" t="s">
        <v>171</v>
      </c>
      <c r="D504" s="284" t="s">
        <v>172</v>
      </c>
      <c r="E504" s="513"/>
      <c r="F504" s="6"/>
      <c r="G504" s="6"/>
      <c r="H504" s="6"/>
      <c r="I504" s="6"/>
      <c r="J504" s="6"/>
      <c r="K504" s="6"/>
      <c r="L504" s="6"/>
      <c r="M504" s="6"/>
    </row>
    <row r="505" spans="1:13">
      <c r="A505" s="6"/>
      <c r="B505" s="6"/>
      <c r="C505" s="286" t="s">
        <v>508</v>
      </c>
      <c r="D505" s="287">
        <v>1</v>
      </c>
      <c r="E505" s="110"/>
      <c r="F505" s="6"/>
      <c r="G505" s="6"/>
      <c r="H505" s="6"/>
      <c r="I505" s="6"/>
      <c r="J505" s="6"/>
      <c r="K505" s="6"/>
      <c r="L505" s="6"/>
      <c r="M505" s="6"/>
    </row>
    <row r="506" spans="1:13">
      <c r="A506" s="6"/>
      <c r="B506" s="6"/>
      <c r="C506" s="288" t="s">
        <v>173</v>
      </c>
      <c r="D506" s="289">
        <v>25</v>
      </c>
      <c r="E506" s="110"/>
      <c r="F506" s="6"/>
      <c r="G506" s="6"/>
      <c r="H506" s="6"/>
      <c r="I506" s="6"/>
      <c r="J506" s="6"/>
      <c r="K506" s="6"/>
      <c r="L506" s="6"/>
      <c r="M506" s="6"/>
    </row>
    <row r="507" spans="1:13">
      <c r="A507" s="6"/>
      <c r="B507" s="6"/>
      <c r="C507" s="288" t="s">
        <v>174</v>
      </c>
      <c r="D507" s="289">
        <v>298</v>
      </c>
      <c r="E507" s="383"/>
      <c r="F507" s="6"/>
      <c r="G507" s="6"/>
      <c r="H507" s="6"/>
      <c r="I507" s="6"/>
      <c r="J507" s="6"/>
      <c r="K507" s="6"/>
      <c r="L507" s="6"/>
      <c r="M507" s="6"/>
    </row>
    <row r="508" spans="1:13">
      <c r="A508" s="6"/>
      <c r="B508" s="6"/>
      <c r="C508" s="288" t="s">
        <v>509</v>
      </c>
      <c r="D508" s="289">
        <v>14800</v>
      </c>
      <c r="E508" s="110"/>
      <c r="F508" s="6"/>
      <c r="G508" s="6"/>
      <c r="H508" s="6"/>
      <c r="I508" s="6"/>
      <c r="J508" s="6"/>
      <c r="K508" s="6"/>
      <c r="L508" s="6"/>
      <c r="M508" s="6"/>
    </row>
    <row r="509" spans="1:13">
      <c r="A509" s="6"/>
      <c r="B509" s="6"/>
      <c r="C509" s="288" t="s">
        <v>510</v>
      </c>
      <c r="D509" s="289">
        <v>675</v>
      </c>
      <c r="E509" s="110"/>
      <c r="F509" s="6"/>
      <c r="G509" s="6"/>
      <c r="H509" s="6"/>
      <c r="I509" s="6"/>
      <c r="J509" s="6"/>
      <c r="K509" s="6"/>
      <c r="L509" s="6"/>
      <c r="M509" s="6"/>
    </row>
    <row r="510" spans="1:13">
      <c r="A510" s="6"/>
      <c r="B510" s="6"/>
      <c r="C510" s="288" t="s">
        <v>511</v>
      </c>
      <c r="D510" s="289">
        <v>92</v>
      </c>
      <c r="E510" s="110"/>
      <c r="F510" s="6"/>
      <c r="G510" s="6"/>
      <c r="H510" s="6"/>
      <c r="I510" s="6"/>
      <c r="J510" s="6"/>
      <c r="K510" s="6"/>
      <c r="L510" s="6"/>
      <c r="M510" s="6"/>
    </row>
    <row r="511" spans="1:13">
      <c r="A511" s="6"/>
      <c r="B511" s="6"/>
      <c r="C511" s="288" t="s">
        <v>512</v>
      </c>
      <c r="D511" s="289">
        <v>3500</v>
      </c>
      <c r="E511" s="110"/>
      <c r="F511" s="6"/>
      <c r="G511" s="886"/>
      <c r="H511" s="886"/>
      <c r="I511" s="886"/>
      <c r="J511" s="886"/>
      <c r="K511" s="886"/>
      <c r="L511" s="886"/>
      <c r="M511" s="886"/>
    </row>
    <row r="512" spans="1:13">
      <c r="A512" s="6"/>
      <c r="B512" s="6"/>
      <c r="C512" s="288" t="s">
        <v>513</v>
      </c>
      <c r="D512" s="289">
        <v>1100</v>
      </c>
      <c r="E512" s="110"/>
      <c r="F512" s="6"/>
      <c r="G512" s="886"/>
      <c r="H512" s="886"/>
      <c r="I512" s="886"/>
      <c r="J512" s="886"/>
      <c r="K512" s="886"/>
      <c r="L512" s="886"/>
      <c r="M512" s="886"/>
    </row>
    <row r="513" spans="1:13">
      <c r="A513" s="6"/>
      <c r="B513" s="6"/>
      <c r="C513" s="288" t="s">
        <v>514</v>
      </c>
      <c r="D513" s="289">
        <v>1430</v>
      </c>
      <c r="E513" s="110"/>
      <c r="F513" s="6"/>
      <c r="G513" s="6"/>
      <c r="H513" s="6"/>
      <c r="I513" s="6"/>
      <c r="J513" s="6"/>
      <c r="K513" s="6"/>
      <c r="L513" s="6"/>
      <c r="M513" s="6"/>
    </row>
    <row r="514" spans="1:13">
      <c r="A514" s="6"/>
      <c r="B514" s="6"/>
      <c r="C514" s="288" t="s">
        <v>515</v>
      </c>
      <c r="D514" s="289">
        <v>353</v>
      </c>
      <c r="E514" s="110"/>
      <c r="F514" s="6"/>
      <c r="G514" s="6"/>
      <c r="H514" s="6"/>
      <c r="I514" s="6"/>
      <c r="J514" s="6"/>
      <c r="K514" s="6"/>
      <c r="L514" s="6"/>
      <c r="M514" s="6"/>
    </row>
    <row r="515" spans="1:13">
      <c r="A515" s="6"/>
      <c r="B515" s="6"/>
      <c r="C515" s="39" t="s">
        <v>516</v>
      </c>
      <c r="D515" s="289">
        <v>4470</v>
      </c>
      <c r="E515" s="110"/>
      <c r="F515" s="6"/>
      <c r="G515" s="6"/>
      <c r="H515" s="6"/>
      <c r="I515" s="6"/>
      <c r="J515" s="6"/>
      <c r="K515" s="6"/>
      <c r="L515" s="6"/>
      <c r="M515" s="6"/>
    </row>
    <row r="516" spans="1:13">
      <c r="A516" s="6"/>
      <c r="B516" s="6"/>
      <c r="C516" s="288" t="s">
        <v>517</v>
      </c>
      <c r="D516" s="289">
        <v>53</v>
      </c>
      <c r="E516" s="110"/>
      <c r="F516" s="6"/>
      <c r="G516" s="6"/>
      <c r="H516" s="6"/>
      <c r="I516" s="6"/>
      <c r="J516" s="6"/>
      <c r="K516" s="6"/>
      <c r="L516" s="6"/>
      <c r="M516" s="6"/>
    </row>
    <row r="517" spans="1:13">
      <c r="A517" s="6"/>
      <c r="B517" s="6"/>
      <c r="C517" s="288" t="s">
        <v>518</v>
      </c>
      <c r="D517" s="289">
        <v>124</v>
      </c>
      <c r="E517" s="110"/>
      <c r="F517" s="6"/>
      <c r="G517" s="6"/>
      <c r="H517" s="6"/>
      <c r="I517" s="6"/>
      <c r="J517" s="6"/>
      <c r="K517" s="6"/>
      <c r="L517" s="6"/>
      <c r="M517" s="6"/>
    </row>
    <row r="518" spans="1:13">
      <c r="A518" s="6"/>
      <c r="B518" s="6"/>
      <c r="C518" s="288" t="s">
        <v>519</v>
      </c>
      <c r="D518" s="289">
        <v>12</v>
      </c>
      <c r="E518" s="110"/>
      <c r="F518" s="6"/>
      <c r="G518" s="6"/>
      <c r="H518" s="6"/>
      <c r="I518" s="6"/>
      <c r="J518" s="6"/>
      <c r="K518" s="6"/>
      <c r="L518" s="6"/>
      <c r="M518" s="6"/>
    </row>
    <row r="519" spans="1:13">
      <c r="A519" s="6"/>
      <c r="B519" s="6"/>
      <c r="C519" s="288" t="s">
        <v>520</v>
      </c>
      <c r="D519" s="289">
        <v>3220</v>
      </c>
      <c r="E519" s="110"/>
      <c r="F519" s="6"/>
      <c r="G519" s="886"/>
      <c r="H519" s="886"/>
      <c r="I519" s="886"/>
      <c r="J519" s="886"/>
      <c r="K519" s="886"/>
      <c r="L519" s="886"/>
      <c r="M519" s="886"/>
    </row>
    <row r="520" spans="1:13">
      <c r="A520" s="6"/>
      <c r="B520" s="6"/>
      <c r="C520" s="288" t="s">
        <v>521</v>
      </c>
      <c r="D520" s="289">
        <v>1340</v>
      </c>
      <c r="E520" s="110"/>
      <c r="F520" s="6"/>
      <c r="G520" s="886"/>
      <c r="H520" s="886"/>
      <c r="I520" s="886"/>
      <c r="J520" s="886"/>
      <c r="K520" s="886"/>
      <c r="L520" s="886"/>
      <c r="M520" s="886"/>
    </row>
    <row r="521" spans="1:13">
      <c r="A521" s="6"/>
      <c r="B521" s="6"/>
      <c r="C521" s="288" t="s">
        <v>522</v>
      </c>
      <c r="D521" s="289">
        <v>1370</v>
      </c>
      <c r="E521" s="110"/>
      <c r="F521" s="6"/>
      <c r="G521" s="6"/>
      <c r="H521" s="6"/>
      <c r="I521" s="6"/>
      <c r="J521" s="6"/>
      <c r="K521" s="6"/>
      <c r="L521" s="6"/>
      <c r="M521" s="6"/>
    </row>
    <row r="522" spans="1:13">
      <c r="A522" s="6"/>
      <c r="B522" s="6"/>
      <c r="C522" s="288" t="s">
        <v>523</v>
      </c>
      <c r="D522" s="289">
        <v>9810</v>
      </c>
      <c r="E522" s="110"/>
      <c r="F522" s="6"/>
      <c r="G522" s="6"/>
      <c r="H522" s="6"/>
      <c r="I522" s="6"/>
      <c r="J522" s="6"/>
      <c r="K522" s="6"/>
      <c r="L522" s="6"/>
      <c r="M522" s="6"/>
    </row>
    <row r="523" spans="1:13">
      <c r="A523" s="6"/>
      <c r="B523" s="6"/>
      <c r="C523" s="39" t="s">
        <v>524</v>
      </c>
      <c r="D523" s="289">
        <v>693</v>
      </c>
      <c r="E523" s="110"/>
      <c r="F523" s="6"/>
      <c r="G523" s="6"/>
      <c r="H523" s="6"/>
      <c r="I523" s="6"/>
      <c r="J523" s="6"/>
      <c r="K523" s="6"/>
      <c r="L523" s="6"/>
      <c r="M523" s="6"/>
    </row>
    <row r="524" spans="1:13">
      <c r="A524" s="6"/>
      <c r="B524" s="6"/>
      <c r="C524" s="288" t="s">
        <v>525</v>
      </c>
      <c r="D524" s="289">
        <v>1030</v>
      </c>
      <c r="E524" s="110"/>
      <c r="F524" s="6"/>
      <c r="G524" s="6"/>
      <c r="H524" s="6"/>
      <c r="I524" s="6"/>
      <c r="J524" s="6"/>
      <c r="K524" s="6"/>
      <c r="L524" s="6"/>
      <c r="M524" s="6"/>
    </row>
    <row r="525" spans="1:13">
      <c r="A525" s="6"/>
      <c r="B525" s="6"/>
      <c r="C525" s="288" t="s">
        <v>526</v>
      </c>
      <c r="D525" s="289">
        <v>794</v>
      </c>
      <c r="E525" s="110"/>
      <c r="F525" s="6"/>
      <c r="G525" s="6"/>
      <c r="H525" s="6"/>
      <c r="I525" s="6"/>
      <c r="J525" s="6"/>
      <c r="K525" s="6"/>
      <c r="L525" s="6"/>
      <c r="M525" s="6"/>
    </row>
    <row r="526" spans="1:13">
      <c r="A526" s="6"/>
      <c r="B526" s="6"/>
      <c r="C526" s="39" t="s">
        <v>527</v>
      </c>
      <c r="D526" s="289">
        <v>1640</v>
      </c>
      <c r="E526" s="110"/>
      <c r="F526" s="6"/>
      <c r="G526" s="6"/>
      <c r="H526" s="6"/>
      <c r="I526" s="6"/>
      <c r="J526" s="6"/>
      <c r="K526" s="6"/>
      <c r="L526" s="6"/>
      <c r="M526" s="6"/>
    </row>
    <row r="527" spans="1:13">
      <c r="A527" s="6"/>
      <c r="B527" s="6"/>
      <c r="C527" s="288" t="s">
        <v>528</v>
      </c>
      <c r="D527" s="289">
        <v>22800</v>
      </c>
      <c r="E527" s="110"/>
      <c r="F527" s="6"/>
      <c r="G527" s="6"/>
      <c r="H527" s="6"/>
      <c r="I527" s="6"/>
      <c r="J527" s="6"/>
      <c r="K527" s="6"/>
      <c r="L527" s="6"/>
      <c r="M527" s="6"/>
    </row>
    <row r="528" spans="1:13">
      <c r="A528" s="6"/>
      <c r="B528" s="6"/>
      <c r="C528" s="288" t="s">
        <v>529</v>
      </c>
      <c r="D528" s="289">
        <v>17200</v>
      </c>
      <c r="E528" s="110"/>
      <c r="F528" s="6"/>
      <c r="G528" s="6"/>
      <c r="H528" s="6"/>
      <c r="I528" s="6"/>
      <c r="J528" s="6"/>
      <c r="K528" s="6"/>
      <c r="L528" s="6"/>
      <c r="M528" s="6"/>
    </row>
    <row r="529" spans="1:13">
      <c r="A529" s="6"/>
      <c r="B529" s="6"/>
      <c r="C529" s="39" t="s">
        <v>530</v>
      </c>
      <c r="D529" s="289">
        <v>7390</v>
      </c>
      <c r="E529" s="110"/>
      <c r="F529" s="6"/>
      <c r="G529" s="6"/>
      <c r="H529" s="6"/>
      <c r="I529" s="6"/>
      <c r="J529" s="6"/>
      <c r="K529" s="6"/>
      <c r="L529" s="6"/>
      <c r="M529" s="6"/>
    </row>
    <row r="530" spans="1:13">
      <c r="A530" s="6"/>
      <c r="B530" s="6"/>
      <c r="C530" s="39" t="s">
        <v>531</v>
      </c>
      <c r="D530" s="289">
        <v>12200</v>
      </c>
      <c r="E530" s="110"/>
      <c r="F530" s="6"/>
      <c r="G530" s="6"/>
      <c r="H530" s="6"/>
      <c r="I530" s="6"/>
      <c r="J530" s="6"/>
      <c r="K530" s="6"/>
      <c r="L530" s="6"/>
      <c r="M530" s="6"/>
    </row>
    <row r="531" spans="1:13">
      <c r="A531" s="6"/>
      <c r="B531" s="6"/>
      <c r="C531" s="39" t="s">
        <v>532</v>
      </c>
      <c r="D531" s="289">
        <v>8830</v>
      </c>
      <c r="E531" s="110"/>
      <c r="F531" s="6"/>
      <c r="G531" s="6"/>
      <c r="H531" s="6"/>
      <c r="I531" s="6"/>
      <c r="J531" s="6"/>
      <c r="K531" s="6"/>
      <c r="L531" s="6"/>
      <c r="M531" s="6"/>
    </row>
    <row r="532" spans="1:13">
      <c r="A532" s="6"/>
      <c r="B532" s="6"/>
      <c r="C532" s="39" t="s">
        <v>533</v>
      </c>
      <c r="D532" s="290">
        <v>10300</v>
      </c>
      <c r="E532" s="110"/>
      <c r="F532" s="6"/>
      <c r="G532" s="6"/>
      <c r="H532" s="6"/>
      <c r="I532" s="6"/>
      <c r="J532" s="6"/>
      <c r="K532" s="6"/>
      <c r="L532" s="6"/>
      <c r="M532" s="6"/>
    </row>
    <row r="533" spans="1:13">
      <c r="A533" s="6"/>
      <c r="B533" s="6"/>
      <c r="C533" s="39" t="s">
        <v>534</v>
      </c>
      <c r="D533" s="289">
        <v>8860</v>
      </c>
      <c r="E533" s="110"/>
      <c r="F533" s="6"/>
      <c r="G533" s="6"/>
      <c r="H533" s="6"/>
      <c r="I533" s="6"/>
      <c r="J533" s="6"/>
      <c r="K533" s="6"/>
      <c r="L533" s="6"/>
      <c r="M533" s="6"/>
    </row>
    <row r="534" spans="1:13">
      <c r="A534" s="6"/>
      <c r="B534" s="6"/>
      <c r="C534" s="39" t="s">
        <v>535</v>
      </c>
      <c r="D534" s="289">
        <v>9160</v>
      </c>
      <c r="E534" s="110"/>
      <c r="F534" s="6"/>
      <c r="G534" s="6"/>
      <c r="H534" s="6"/>
      <c r="I534" s="6"/>
      <c r="J534" s="6"/>
      <c r="K534" s="6"/>
      <c r="L534" s="6"/>
      <c r="M534" s="6"/>
    </row>
    <row r="535" spans="1:13">
      <c r="A535" s="6"/>
      <c r="B535" s="6"/>
      <c r="C535" s="39" t="s">
        <v>536</v>
      </c>
      <c r="D535" s="289">
        <v>9300</v>
      </c>
      <c r="E535" s="110"/>
      <c r="F535" s="6"/>
      <c r="G535" s="6"/>
      <c r="H535" s="6"/>
      <c r="I535" s="6"/>
      <c r="J535" s="6"/>
      <c r="K535" s="6"/>
      <c r="L535" s="6"/>
      <c r="M535" s="6"/>
    </row>
    <row r="536" spans="1:13" ht="16" thickBot="1">
      <c r="A536" s="6"/>
      <c r="B536" s="6"/>
      <c r="C536" s="236" t="s">
        <v>537</v>
      </c>
      <c r="D536" s="291" t="s">
        <v>538</v>
      </c>
      <c r="E536" s="110"/>
      <c r="F536" s="6"/>
      <c r="G536" s="6"/>
      <c r="H536" s="6"/>
      <c r="I536" s="6"/>
      <c r="J536" s="6"/>
      <c r="K536" s="6"/>
      <c r="L536" s="6"/>
      <c r="M536" s="6"/>
    </row>
    <row r="537" spans="1:13">
      <c r="A537" s="6"/>
      <c r="B537" s="6"/>
      <c r="C537" s="859" t="s">
        <v>785</v>
      </c>
      <c r="D537" s="859"/>
      <c r="E537" s="859"/>
      <c r="F537" s="859"/>
      <c r="G537" s="859"/>
      <c r="H537" s="859"/>
      <c r="I537" s="859"/>
      <c r="J537" s="859"/>
      <c r="K537" s="859"/>
      <c r="L537" s="859"/>
      <c r="M537" s="6"/>
    </row>
    <row r="538" spans="1:13">
      <c r="A538" s="6"/>
      <c r="B538" s="6"/>
      <c r="C538" s="6"/>
      <c r="D538" s="6"/>
      <c r="E538" s="110"/>
      <c r="F538" s="6"/>
      <c r="G538" s="6"/>
      <c r="H538" s="6"/>
      <c r="I538" s="6"/>
      <c r="J538" s="6"/>
      <c r="K538" s="6"/>
      <c r="L538" s="6"/>
      <c r="M538" s="6"/>
    </row>
    <row r="539" spans="1:13" ht="16">
      <c r="A539" s="8"/>
      <c r="B539" s="125" t="s">
        <v>540</v>
      </c>
      <c r="C539" s="242" t="s">
        <v>541</v>
      </c>
      <c r="D539" s="128"/>
      <c r="E539" s="410"/>
      <c r="F539" s="128"/>
      <c r="G539" s="128"/>
      <c r="H539" s="128"/>
      <c r="I539" s="128"/>
      <c r="J539" s="128"/>
      <c r="K539" s="128"/>
      <c r="L539" s="129"/>
      <c r="M539" s="6"/>
    </row>
    <row r="540" spans="1:13" ht="17" thickBot="1">
      <c r="A540" s="6"/>
      <c r="B540" s="230"/>
      <c r="C540" s="292"/>
      <c r="D540" s="6"/>
      <c r="E540" s="110"/>
      <c r="F540" s="6"/>
      <c r="G540" s="6"/>
      <c r="H540" s="6"/>
      <c r="I540" s="6"/>
      <c r="J540" s="6"/>
      <c r="K540" s="6"/>
      <c r="L540" s="6"/>
      <c r="M540" s="6"/>
    </row>
    <row r="541" spans="1:13" ht="16" thickBot="1">
      <c r="A541" s="6"/>
      <c r="B541" s="6"/>
      <c r="C541" s="293" t="s">
        <v>542</v>
      </c>
      <c r="D541" s="294" t="s">
        <v>543</v>
      </c>
      <c r="E541" s="514" t="s">
        <v>544</v>
      </c>
      <c r="F541" s="296"/>
      <c r="G541" s="296"/>
      <c r="H541" s="297"/>
      <c r="I541" s="13"/>
      <c r="J541" s="6"/>
      <c r="K541" s="6"/>
      <c r="L541" s="6"/>
      <c r="M541" s="6"/>
    </row>
    <row r="542" spans="1:13">
      <c r="A542" s="6"/>
      <c r="B542" s="6"/>
      <c r="C542" s="231" t="s">
        <v>545</v>
      </c>
      <c r="D542" s="298">
        <v>16</v>
      </c>
      <c r="E542" s="515" t="s">
        <v>546</v>
      </c>
      <c r="F542" s="300"/>
      <c r="G542" s="300"/>
      <c r="H542" s="301"/>
      <c r="I542" s="302"/>
      <c r="J542" s="6"/>
      <c r="K542" s="6"/>
      <c r="L542" s="6"/>
      <c r="M542" s="6"/>
    </row>
    <row r="543" spans="1:13">
      <c r="A543" s="6"/>
      <c r="B543" s="6"/>
      <c r="C543" s="39" t="s">
        <v>547</v>
      </c>
      <c r="D543" s="303">
        <v>14</v>
      </c>
      <c r="E543" s="307" t="s">
        <v>548</v>
      </c>
      <c r="F543" s="305"/>
      <c r="G543" s="305"/>
      <c r="H543" s="306"/>
      <c r="I543" s="302"/>
      <c r="J543" s="6"/>
      <c r="K543" s="6"/>
      <c r="L543" s="6"/>
      <c r="M543" s="6"/>
    </row>
    <row r="544" spans="1:13">
      <c r="A544" s="6"/>
      <c r="B544" s="6"/>
      <c r="C544" s="39" t="s">
        <v>549</v>
      </c>
      <c r="D544" s="303">
        <v>19</v>
      </c>
      <c r="E544" s="307" t="s">
        <v>550</v>
      </c>
      <c r="F544" s="305"/>
      <c r="G544" s="305"/>
      <c r="H544" s="306"/>
      <c r="I544" s="302"/>
      <c r="J544" s="6"/>
      <c r="K544" s="6"/>
      <c r="L544" s="6"/>
      <c r="M544" s="6"/>
    </row>
    <row r="545" spans="1:13">
      <c r="A545" s="6"/>
      <c r="B545" s="6"/>
      <c r="C545" s="39" t="s">
        <v>551</v>
      </c>
      <c r="D545" s="303">
        <v>2100</v>
      </c>
      <c r="E545" s="307" t="s">
        <v>552</v>
      </c>
      <c r="F545" s="305"/>
      <c r="G545" s="305"/>
      <c r="H545" s="306"/>
      <c r="I545" s="302"/>
      <c r="J545" s="6"/>
      <c r="K545" s="6"/>
      <c r="L545" s="6"/>
      <c r="M545" s="6"/>
    </row>
    <row r="546" spans="1:13">
      <c r="A546" s="6"/>
      <c r="B546" s="6"/>
      <c r="C546" s="39" t="s">
        <v>553</v>
      </c>
      <c r="D546" s="303">
        <v>1330</v>
      </c>
      <c r="E546" s="307" t="s">
        <v>786</v>
      </c>
      <c r="F546" s="305"/>
      <c r="G546" s="305"/>
      <c r="H546" s="306"/>
      <c r="I546" s="302"/>
      <c r="J546" s="6"/>
      <c r="K546" s="6"/>
      <c r="L546" s="6"/>
      <c r="M546" s="6"/>
    </row>
    <row r="547" spans="1:13">
      <c r="A547" s="6"/>
      <c r="B547" s="6"/>
      <c r="C547" s="39" t="s">
        <v>555</v>
      </c>
      <c r="D547" s="303">
        <v>3444</v>
      </c>
      <c r="E547" s="307" t="s">
        <v>556</v>
      </c>
      <c r="F547" s="305"/>
      <c r="G547" s="305"/>
      <c r="H547" s="306"/>
      <c r="I547" s="302"/>
      <c r="J547" s="6"/>
      <c r="K547" s="6"/>
      <c r="L547" s="6"/>
      <c r="M547" s="6"/>
    </row>
    <row r="548" spans="1:13">
      <c r="A548" s="6"/>
      <c r="B548" s="6"/>
      <c r="C548" s="39" t="s">
        <v>557</v>
      </c>
      <c r="D548" s="303">
        <v>3922</v>
      </c>
      <c r="E548" s="307" t="s">
        <v>558</v>
      </c>
      <c r="F548" s="305"/>
      <c r="G548" s="305"/>
      <c r="H548" s="306"/>
      <c r="I548" s="302"/>
      <c r="J548" s="6"/>
      <c r="K548" s="6"/>
      <c r="L548" s="6"/>
      <c r="M548" s="6"/>
    </row>
    <row r="549" spans="1:13">
      <c r="A549" s="6"/>
      <c r="B549" s="6"/>
      <c r="C549" s="39" t="s">
        <v>559</v>
      </c>
      <c r="D549" s="303">
        <v>0</v>
      </c>
      <c r="E549" s="307" t="s">
        <v>560</v>
      </c>
      <c r="F549" s="305"/>
      <c r="G549" s="305"/>
      <c r="H549" s="306"/>
      <c r="I549" s="302"/>
      <c r="J549" s="6"/>
      <c r="K549" s="6"/>
      <c r="L549" s="6"/>
      <c r="M549" s="6"/>
    </row>
    <row r="550" spans="1:13">
      <c r="A550" s="6"/>
      <c r="B550" s="6"/>
      <c r="C550" s="39" t="s">
        <v>561</v>
      </c>
      <c r="D550" s="303">
        <v>2107</v>
      </c>
      <c r="E550" s="307" t="s">
        <v>562</v>
      </c>
      <c r="F550" s="305"/>
      <c r="G550" s="305"/>
      <c r="H550" s="306"/>
      <c r="I550" s="302"/>
      <c r="J550" s="6"/>
      <c r="K550" s="6"/>
      <c r="L550" s="6"/>
      <c r="M550" s="6"/>
    </row>
    <row r="551" spans="1:13">
      <c r="A551" s="6"/>
      <c r="B551" s="6"/>
      <c r="C551" s="39" t="s">
        <v>563</v>
      </c>
      <c r="D551" s="303">
        <v>2804</v>
      </c>
      <c r="E551" s="307" t="s">
        <v>564</v>
      </c>
      <c r="F551" s="305"/>
      <c r="G551" s="305"/>
      <c r="H551" s="306"/>
      <c r="I551" s="302"/>
      <c r="J551" s="6"/>
      <c r="K551" s="6"/>
      <c r="L551" s="6"/>
      <c r="M551" s="6"/>
    </row>
    <row r="552" spans="1:13">
      <c r="A552" s="6"/>
      <c r="B552" s="6"/>
      <c r="C552" s="39" t="s">
        <v>565</v>
      </c>
      <c r="D552" s="303">
        <v>1774</v>
      </c>
      <c r="E552" s="307" t="s">
        <v>566</v>
      </c>
      <c r="F552" s="305"/>
      <c r="G552" s="305"/>
      <c r="H552" s="306"/>
      <c r="I552" s="302"/>
      <c r="J552" s="6"/>
      <c r="K552" s="6"/>
      <c r="L552" s="6"/>
      <c r="M552" s="6"/>
    </row>
    <row r="553" spans="1:13">
      <c r="A553" s="6"/>
      <c r="B553" s="6"/>
      <c r="C553" s="39" t="s">
        <v>567</v>
      </c>
      <c r="D553" s="303">
        <v>1627</v>
      </c>
      <c r="E553" s="307" t="s">
        <v>568</v>
      </c>
      <c r="F553" s="305"/>
      <c r="G553" s="305"/>
      <c r="H553" s="306"/>
      <c r="I553" s="302"/>
      <c r="J553" s="6"/>
      <c r="K553" s="6"/>
      <c r="L553" s="6"/>
      <c r="M553" s="6"/>
    </row>
    <row r="554" spans="1:13">
      <c r="A554" s="6"/>
      <c r="B554" s="6"/>
      <c r="C554" s="39" t="s">
        <v>569</v>
      </c>
      <c r="D554" s="303">
        <v>1552</v>
      </c>
      <c r="E554" s="307" t="s">
        <v>570</v>
      </c>
      <c r="F554" s="305"/>
      <c r="G554" s="305"/>
      <c r="H554" s="306"/>
      <c r="I554" s="302"/>
      <c r="J554" s="6"/>
      <c r="K554" s="6"/>
      <c r="L554" s="6"/>
      <c r="M554" s="6"/>
    </row>
    <row r="555" spans="1:13">
      <c r="A555" s="6"/>
      <c r="B555" s="6"/>
      <c r="C555" s="39" t="s">
        <v>571</v>
      </c>
      <c r="D555" s="303">
        <v>2301</v>
      </c>
      <c r="E555" s="307" t="s">
        <v>572</v>
      </c>
      <c r="F555" s="305"/>
      <c r="G555" s="305"/>
      <c r="H555" s="306"/>
      <c r="I555" s="302"/>
      <c r="J555" s="6"/>
      <c r="K555" s="6"/>
      <c r="L555" s="6"/>
      <c r="M555" s="6"/>
    </row>
    <row r="556" spans="1:13">
      <c r="A556" s="6"/>
      <c r="B556" s="6"/>
      <c r="C556" s="39" t="s">
        <v>573</v>
      </c>
      <c r="D556" s="303">
        <v>0</v>
      </c>
      <c r="E556" s="307" t="s">
        <v>574</v>
      </c>
      <c r="F556" s="305"/>
      <c r="G556" s="305"/>
      <c r="H556" s="306"/>
      <c r="I556" s="302"/>
      <c r="J556" s="6"/>
      <c r="K556" s="6"/>
      <c r="L556" s="6"/>
      <c r="M556" s="6"/>
    </row>
    <row r="557" spans="1:13">
      <c r="A557" s="6"/>
      <c r="B557" s="6"/>
      <c r="C557" s="39" t="s">
        <v>575</v>
      </c>
      <c r="D557" s="303">
        <v>2088</v>
      </c>
      <c r="E557" s="307" t="s">
        <v>576</v>
      </c>
      <c r="F557" s="305"/>
      <c r="G557" s="305"/>
      <c r="H557" s="306"/>
      <c r="I557" s="302"/>
      <c r="J557" s="6"/>
      <c r="K557" s="6"/>
      <c r="L557" s="6"/>
      <c r="M557" s="6"/>
    </row>
    <row r="558" spans="1:13">
      <c r="A558" s="6"/>
      <c r="B558" s="6"/>
      <c r="C558" s="39" t="s">
        <v>577</v>
      </c>
      <c r="D558" s="303">
        <v>2229</v>
      </c>
      <c r="E558" s="307" t="s">
        <v>578</v>
      </c>
      <c r="F558" s="305"/>
      <c r="G558" s="305"/>
      <c r="H558" s="306"/>
      <c r="I558" s="302"/>
      <c r="J558" s="6"/>
      <c r="K558" s="6"/>
      <c r="L558" s="6"/>
      <c r="M558" s="6"/>
    </row>
    <row r="559" spans="1:13">
      <c r="A559" s="6"/>
      <c r="B559" s="6"/>
      <c r="C559" s="39" t="s">
        <v>579</v>
      </c>
      <c r="D559" s="303">
        <v>14</v>
      </c>
      <c r="E559" s="307" t="s">
        <v>580</v>
      </c>
      <c r="F559" s="305"/>
      <c r="G559" s="305"/>
      <c r="H559" s="306"/>
      <c r="I559" s="302"/>
      <c r="J559" s="6"/>
      <c r="K559" s="6"/>
      <c r="L559" s="6"/>
      <c r="M559" s="6"/>
    </row>
    <row r="560" spans="1:13">
      <c r="A560" s="6"/>
      <c r="B560" s="6"/>
      <c r="C560" s="39" t="s">
        <v>581</v>
      </c>
      <c r="D560" s="303">
        <v>4</v>
      </c>
      <c r="E560" s="307" t="s">
        <v>582</v>
      </c>
      <c r="F560" s="305"/>
      <c r="G560" s="305"/>
      <c r="H560" s="306"/>
      <c r="I560" s="302"/>
      <c r="J560" s="6"/>
      <c r="K560" s="6"/>
      <c r="L560" s="6"/>
      <c r="M560" s="6"/>
    </row>
    <row r="561" spans="1:13">
      <c r="A561" s="6"/>
      <c r="B561" s="6"/>
      <c r="C561" s="39" t="s">
        <v>583</v>
      </c>
      <c r="D561" s="303">
        <v>2053</v>
      </c>
      <c r="E561" s="307" t="s">
        <v>584</v>
      </c>
      <c r="F561" s="305"/>
      <c r="G561" s="305"/>
      <c r="H561" s="306"/>
      <c r="I561" s="302"/>
      <c r="J561" s="6"/>
      <c r="K561" s="6"/>
      <c r="L561" s="6"/>
      <c r="M561" s="6"/>
    </row>
    <row r="562" spans="1:13">
      <c r="A562" s="6"/>
      <c r="B562" s="6"/>
      <c r="C562" s="39" t="s">
        <v>585</v>
      </c>
      <c r="D562" s="303">
        <v>0</v>
      </c>
      <c r="E562" s="307" t="s">
        <v>586</v>
      </c>
      <c r="F562" s="305"/>
      <c r="G562" s="305"/>
      <c r="H562" s="306"/>
      <c r="I562" s="302"/>
      <c r="J562" s="6"/>
      <c r="K562" s="6"/>
      <c r="L562" s="6"/>
      <c r="M562" s="6"/>
    </row>
    <row r="563" spans="1:13">
      <c r="A563" s="6"/>
      <c r="B563" s="6"/>
      <c r="C563" s="39" t="s">
        <v>587</v>
      </c>
      <c r="D563" s="303">
        <v>0</v>
      </c>
      <c r="E563" s="307" t="s">
        <v>588</v>
      </c>
      <c r="F563" s="305"/>
      <c r="G563" s="305"/>
      <c r="H563" s="306"/>
      <c r="I563" s="302"/>
      <c r="J563" s="6"/>
      <c r="K563" s="6"/>
      <c r="L563" s="6"/>
      <c r="M563" s="6"/>
    </row>
    <row r="564" spans="1:13">
      <c r="A564" s="6"/>
      <c r="B564" s="6"/>
      <c r="C564" s="39" t="s">
        <v>589</v>
      </c>
      <c r="D564" s="303">
        <v>2346</v>
      </c>
      <c r="E564" s="307" t="s">
        <v>590</v>
      </c>
      <c r="F564" s="305"/>
      <c r="G564" s="305"/>
      <c r="H564" s="306"/>
      <c r="I564" s="302"/>
      <c r="J564" s="6"/>
      <c r="K564" s="6"/>
      <c r="L564" s="6"/>
      <c r="M564" s="6"/>
    </row>
    <row r="565" spans="1:13">
      <c r="A565" s="6"/>
      <c r="B565" s="6"/>
      <c r="C565" s="39" t="s">
        <v>591</v>
      </c>
      <c r="D565" s="303">
        <v>3143</v>
      </c>
      <c r="E565" s="307" t="s">
        <v>592</v>
      </c>
      <c r="F565" s="305"/>
      <c r="G565" s="305"/>
      <c r="H565" s="306"/>
      <c r="I565" s="302"/>
      <c r="J565" s="6"/>
      <c r="K565" s="6"/>
      <c r="L565" s="6"/>
      <c r="M565" s="6"/>
    </row>
    <row r="566" spans="1:13">
      <c r="A566" s="6"/>
      <c r="B566" s="6"/>
      <c r="C566" s="39" t="s">
        <v>593</v>
      </c>
      <c r="D566" s="303">
        <v>2729</v>
      </c>
      <c r="E566" s="307" t="s">
        <v>594</v>
      </c>
      <c r="F566" s="305"/>
      <c r="G566" s="305"/>
      <c r="H566" s="306"/>
      <c r="I566" s="302"/>
      <c r="J566" s="6"/>
      <c r="K566" s="6"/>
      <c r="L566" s="6"/>
      <c r="M566" s="6"/>
    </row>
    <row r="567" spans="1:13">
      <c r="A567" s="6"/>
      <c r="B567" s="6"/>
      <c r="C567" s="39" t="s">
        <v>595</v>
      </c>
      <c r="D567" s="303">
        <v>2280</v>
      </c>
      <c r="E567" s="307" t="s">
        <v>787</v>
      </c>
      <c r="F567" s="305"/>
      <c r="G567" s="305"/>
      <c r="H567" s="306"/>
      <c r="I567" s="302"/>
      <c r="J567" s="6"/>
      <c r="K567" s="6"/>
      <c r="L567" s="6"/>
      <c r="M567" s="6"/>
    </row>
    <row r="568" spans="1:13">
      <c r="A568" s="6"/>
      <c r="B568" s="6"/>
      <c r="C568" s="39" t="s">
        <v>597</v>
      </c>
      <c r="D568" s="303">
        <v>2440</v>
      </c>
      <c r="E568" s="307" t="s">
        <v>788</v>
      </c>
      <c r="F568" s="308"/>
      <c r="G568" s="308"/>
      <c r="H568" s="309"/>
      <c r="I568" s="302"/>
      <c r="J568" s="6"/>
      <c r="K568" s="6"/>
      <c r="L568" s="6"/>
      <c r="M568" s="6"/>
    </row>
    <row r="569" spans="1:13">
      <c r="A569" s="6"/>
      <c r="B569" s="6"/>
      <c r="C569" s="39" t="s">
        <v>599</v>
      </c>
      <c r="D569" s="303">
        <v>1508</v>
      </c>
      <c r="E569" s="307" t="s">
        <v>789</v>
      </c>
      <c r="F569" s="308"/>
      <c r="G569" s="308"/>
      <c r="H569" s="309"/>
      <c r="I569" s="302"/>
      <c r="J569" s="6"/>
      <c r="K569" s="6"/>
      <c r="L569" s="6"/>
      <c r="M569" s="6"/>
    </row>
    <row r="570" spans="1:13">
      <c r="A570" s="6"/>
      <c r="B570" s="6"/>
      <c r="C570" s="39" t="s">
        <v>601</v>
      </c>
      <c r="D570" s="303">
        <v>3607</v>
      </c>
      <c r="E570" s="307" t="s">
        <v>602</v>
      </c>
      <c r="F570" s="305"/>
      <c r="G570" s="305"/>
      <c r="H570" s="306"/>
      <c r="I570" s="302"/>
      <c r="J570" s="6"/>
      <c r="K570" s="6"/>
      <c r="L570" s="6"/>
      <c r="M570" s="6"/>
    </row>
    <row r="571" spans="1:13">
      <c r="A571" s="6"/>
      <c r="B571" s="6"/>
      <c r="C571" s="39" t="s">
        <v>603</v>
      </c>
      <c r="D571" s="310">
        <v>3245</v>
      </c>
      <c r="E571" s="307" t="s">
        <v>790</v>
      </c>
      <c r="F571" s="308"/>
      <c r="G571" s="308"/>
      <c r="H571" s="309"/>
      <c r="I571" s="302"/>
      <c r="J571" s="6"/>
      <c r="K571" s="6"/>
      <c r="L571" s="6"/>
      <c r="M571" s="6"/>
    </row>
    <row r="572" spans="1:13">
      <c r="A572" s="6"/>
      <c r="B572" s="6"/>
      <c r="C572" s="311" t="s">
        <v>605</v>
      </c>
      <c r="D572" s="303">
        <v>32</v>
      </c>
      <c r="E572" s="307" t="s">
        <v>606</v>
      </c>
      <c r="F572" s="305"/>
      <c r="G572" s="305"/>
      <c r="H572" s="306"/>
      <c r="I572" s="302"/>
      <c r="J572" s="6"/>
      <c r="K572" s="6"/>
      <c r="L572" s="6"/>
      <c r="M572" s="6"/>
    </row>
    <row r="573" spans="1:13">
      <c r="A573" s="6"/>
      <c r="B573" s="6"/>
      <c r="C573" s="311" t="s">
        <v>607</v>
      </c>
      <c r="D573" s="303">
        <v>0</v>
      </c>
      <c r="E573" s="307" t="s">
        <v>608</v>
      </c>
      <c r="F573" s="305"/>
      <c r="G573" s="305"/>
      <c r="H573" s="306"/>
      <c r="I573" s="302"/>
      <c r="J573" s="6"/>
      <c r="K573" s="6"/>
      <c r="L573" s="6"/>
      <c r="M573" s="6"/>
    </row>
    <row r="574" spans="1:13">
      <c r="A574" s="6"/>
      <c r="B574" s="6"/>
      <c r="C574" s="311" t="s">
        <v>609</v>
      </c>
      <c r="D574" s="303">
        <v>325</v>
      </c>
      <c r="E574" s="307" t="s">
        <v>610</v>
      </c>
      <c r="F574" s="305"/>
      <c r="G574" s="305"/>
      <c r="H574" s="306"/>
      <c r="I574" s="302"/>
      <c r="J574" s="6"/>
      <c r="K574" s="6"/>
      <c r="L574" s="6"/>
      <c r="M574" s="6"/>
    </row>
    <row r="575" spans="1:13">
      <c r="A575" s="6"/>
      <c r="B575" s="6"/>
      <c r="C575" s="311" t="s">
        <v>611</v>
      </c>
      <c r="D575" s="303">
        <v>3985</v>
      </c>
      <c r="E575" s="307" t="s">
        <v>612</v>
      </c>
      <c r="F575" s="305"/>
      <c r="G575" s="305"/>
      <c r="H575" s="306"/>
      <c r="I575" s="302"/>
      <c r="J575" s="6"/>
      <c r="K575" s="6"/>
      <c r="L575" s="6"/>
      <c r="M575" s="6"/>
    </row>
    <row r="576" spans="1:13">
      <c r="A576" s="6"/>
      <c r="B576" s="6"/>
      <c r="C576" s="39" t="s">
        <v>613</v>
      </c>
      <c r="D576" s="303">
        <v>13214</v>
      </c>
      <c r="E576" s="307" t="s">
        <v>614</v>
      </c>
      <c r="F576" s="305"/>
      <c r="G576" s="305"/>
      <c r="H576" s="306"/>
      <c r="I576" s="302"/>
      <c r="J576" s="6"/>
      <c r="K576" s="6"/>
      <c r="L576" s="6"/>
      <c r="M576" s="6"/>
    </row>
    <row r="577" spans="1:13" ht="16" thickBot="1">
      <c r="A577" s="6"/>
      <c r="B577" s="6"/>
      <c r="C577" s="236" t="s">
        <v>615</v>
      </c>
      <c r="D577" s="312">
        <v>13396</v>
      </c>
      <c r="E577" s="516" t="s">
        <v>616</v>
      </c>
      <c r="F577" s="314"/>
      <c r="G577" s="314"/>
      <c r="H577" s="315"/>
      <c r="I577" s="302"/>
      <c r="J577" s="6"/>
      <c r="K577" s="6"/>
      <c r="L577" s="6"/>
      <c r="M577" s="6"/>
    </row>
    <row r="578" spans="1:13">
      <c r="A578" s="21"/>
      <c r="B578" s="81"/>
      <c r="C578" s="859" t="s">
        <v>617</v>
      </c>
      <c r="D578" s="859"/>
      <c r="E578" s="859"/>
      <c r="F578" s="859"/>
      <c r="G578" s="859"/>
      <c r="H578" s="859"/>
      <c r="I578" s="859"/>
      <c r="J578" s="859"/>
      <c r="K578" s="859"/>
      <c r="L578" s="859"/>
      <c r="M578" s="98"/>
    </row>
  </sheetData>
  <mergeCells count="55">
    <mergeCell ref="C578:L578"/>
    <mergeCell ref="B500:L500"/>
    <mergeCell ref="G511:M511"/>
    <mergeCell ref="G512:M512"/>
    <mergeCell ref="G519:M519"/>
    <mergeCell ref="G520:M520"/>
    <mergeCell ref="C537:L537"/>
    <mergeCell ref="C498:L498"/>
    <mergeCell ref="B399:L399"/>
    <mergeCell ref="B400:L400"/>
    <mergeCell ref="C403:L403"/>
    <mergeCell ref="C412:L412"/>
    <mergeCell ref="C413:L413"/>
    <mergeCell ref="C416:K416"/>
    <mergeCell ref="D417:I417"/>
    <mergeCell ref="C479:L479"/>
    <mergeCell ref="C480:L480"/>
    <mergeCell ref="C483:K483"/>
    <mergeCell ref="C497:L497"/>
    <mergeCell ref="C356:J356"/>
    <mergeCell ref="C283:C288"/>
    <mergeCell ref="C289:C294"/>
    <mergeCell ref="C295:C298"/>
    <mergeCell ref="C299:C301"/>
    <mergeCell ref="C302:C305"/>
    <mergeCell ref="C306:C308"/>
    <mergeCell ref="C309:C311"/>
    <mergeCell ref="C312:C315"/>
    <mergeCell ref="C318:H318"/>
    <mergeCell ref="H322:J322"/>
    <mergeCell ref="C355:J355"/>
    <mergeCell ref="C281:C282"/>
    <mergeCell ref="C238:C240"/>
    <mergeCell ref="D238:D240"/>
    <mergeCell ref="C241:C242"/>
    <mergeCell ref="D241:D242"/>
    <mergeCell ref="C243:C247"/>
    <mergeCell ref="C248:C252"/>
    <mergeCell ref="C253:C256"/>
    <mergeCell ref="C257:C262"/>
    <mergeCell ref="C263:C268"/>
    <mergeCell ref="C271:L271"/>
    <mergeCell ref="C276:C279"/>
    <mergeCell ref="C113:K113"/>
    <mergeCell ref="C114:K114"/>
    <mergeCell ref="C226:C228"/>
    <mergeCell ref="C230:L230"/>
    <mergeCell ref="C235:C237"/>
    <mergeCell ref="D235:D237"/>
    <mergeCell ref="C111:K111"/>
    <mergeCell ref="B2:L2"/>
    <mergeCell ref="C5:L5"/>
    <mergeCell ref="D10:H10"/>
    <mergeCell ref="C91:K91"/>
    <mergeCell ref="C93:K93"/>
  </mergeCells>
  <hyperlinks>
    <hyperlink ref="C92" r:id="rId1" xr:uid="{E224854B-EF43-4A5D-82C8-EA4996BD5FE8}"/>
    <hyperlink ref="C112" r:id="rId2" xr:uid="{AB01E4F7-6F8A-4554-86B8-0052E6DF9B65}"/>
    <hyperlink ref="C354" r:id="rId3" xr:uid="{C79F8AFD-9B38-47CB-B1D8-0DB199CCA470}"/>
    <hyperlink ref="C317" r:id="rId4" xr:uid="{211306C0-9035-4863-9AFA-7D1B50924033}"/>
    <hyperlink ref="C270" r:id="rId5" xr:uid="{1DFDD3CC-028E-4503-B862-084755042D39}"/>
    <hyperlink ref="C357" r:id="rId6" xr:uid="{5E156031-032B-43BD-88A9-6B0DA9E05F9D}"/>
  </hyperlinks>
  <pageMargins left="0.7" right="0.7" top="0.75" bottom="0.75" header="0.3" footer="0.3"/>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107F8-2479-4FA4-8366-2AB9F004FE7E}">
  <sheetPr>
    <tabColor rgb="FFFF0000"/>
  </sheetPr>
  <dimension ref="A1:L90"/>
  <sheetViews>
    <sheetView zoomScale="50" zoomScaleNormal="50" workbookViewId="0">
      <selection activeCell="K22" sqref="K22"/>
    </sheetView>
  </sheetViews>
  <sheetFormatPr baseColWidth="10" defaultColWidth="9.1640625" defaultRowHeight="16"/>
  <cols>
    <col min="1" max="2" width="9.1640625" style="826"/>
    <col min="3" max="3" width="27.5" style="826" customWidth="1"/>
    <col min="4" max="5" width="45" style="826" bestFit="1" customWidth="1"/>
    <col min="6" max="6" width="32" style="826" customWidth="1"/>
    <col min="7" max="7" width="29.83203125" style="826" customWidth="1"/>
    <col min="8" max="8" width="9.1640625" style="826"/>
    <col min="9" max="9" width="23.1640625" style="826" customWidth="1"/>
    <col min="10" max="10" width="14.33203125" style="826" customWidth="1"/>
    <col min="11" max="11" width="34.33203125" style="826" customWidth="1"/>
    <col min="12" max="12" width="14.33203125" style="826" customWidth="1"/>
    <col min="13" max="16384" width="9.1640625" style="826"/>
  </cols>
  <sheetData>
    <row r="1" spans="1:12" ht="30.75" customHeight="1">
      <c r="A1" s="825" t="s">
        <v>905</v>
      </c>
    </row>
    <row r="2" spans="1:12">
      <c r="A2" s="827"/>
      <c r="I2" s="827"/>
      <c r="L2" s="827"/>
    </row>
    <row r="3" spans="1:12">
      <c r="A3" s="838">
        <f>'Clinic Information'!$B$3</f>
        <v>0</v>
      </c>
    </row>
    <row r="24" spans="11:12">
      <c r="K24" s="827"/>
      <c r="L24" s="827"/>
    </row>
    <row r="39" spans="3:7" ht="24.75" customHeight="1"/>
    <row r="40" spans="3:7" ht="24.75" customHeight="1"/>
    <row r="41" spans="3:7" ht="24.75" customHeight="1"/>
    <row r="42" spans="3:7" ht="24.75" customHeight="1"/>
    <row r="43" spans="3:7" ht="21" customHeight="1"/>
    <row r="44" spans="3:7" ht="21" customHeight="1"/>
    <row r="45" spans="3:7" ht="20.25" customHeight="1"/>
    <row r="46" spans="3:7" ht="20.25" customHeight="1">
      <c r="C46" s="828"/>
      <c r="D46" s="828"/>
      <c r="E46" s="829" t="s">
        <v>906</v>
      </c>
      <c r="F46" s="830" t="s">
        <v>907</v>
      </c>
      <c r="G46" s="831" t="s">
        <v>908</v>
      </c>
    </row>
    <row r="47" spans="3:7" ht="20.25" customHeight="1">
      <c r="C47" s="918" t="s">
        <v>909</v>
      </c>
      <c r="D47" s="921" t="e">
        <f>SUM(F47:F50)</f>
        <v>#N/A</v>
      </c>
      <c r="E47" s="832" t="s">
        <v>910</v>
      </c>
      <c r="F47" s="839" t="e">
        <f>(G47/$G$59)*100%</f>
        <v>#N/A</v>
      </c>
      <c r="G47" s="840" t="e">
        <f>'Scope 1'!E11</f>
        <v>#N/A</v>
      </c>
    </row>
    <row r="48" spans="3:7" ht="20.25" customHeight="1">
      <c r="C48" s="919"/>
      <c r="D48" s="922"/>
      <c r="E48" s="832" t="s">
        <v>912</v>
      </c>
      <c r="F48" s="839" t="e">
        <f>(G48/$G$59)*100%</f>
        <v>#N/A</v>
      </c>
      <c r="G48" s="840">
        <f>'Scope 1'!F19</f>
        <v>0</v>
      </c>
    </row>
    <row r="49" spans="3:7" ht="20.25" customHeight="1">
      <c r="C49" s="919"/>
      <c r="D49" s="922"/>
      <c r="E49" s="832" t="s">
        <v>913</v>
      </c>
      <c r="F49" s="839" t="e">
        <f>(G49/$G$59)*100%</f>
        <v>#N/A</v>
      </c>
      <c r="G49" s="840" t="e">
        <f>'Scope 1'!D30+'Scope 1'!D40</f>
        <v>#N/A</v>
      </c>
    </row>
    <row r="50" spans="3:7" ht="20.25" customHeight="1">
      <c r="C50" s="920"/>
      <c r="D50" s="923"/>
      <c r="E50" s="832" t="s">
        <v>911</v>
      </c>
      <c r="F50" s="839" t="e">
        <f>(G50/$G$59)*100%</f>
        <v>#N/A</v>
      </c>
      <c r="G50" s="840">
        <f>'Scope 1'!F52</f>
        <v>0</v>
      </c>
    </row>
    <row r="51" spans="3:7" ht="17.5" customHeight="1">
      <c r="C51" s="924" t="s">
        <v>914</v>
      </c>
      <c r="D51" s="926" t="e">
        <f>SUM(F51:F52)</f>
        <v>#N/A</v>
      </c>
      <c r="E51" s="833" t="s">
        <v>915</v>
      </c>
      <c r="F51" s="841" t="e">
        <f>(G51/G59)*100%</f>
        <v>#N/A</v>
      </c>
      <c r="G51" s="842" cm="1">
        <f t="array" ref="G51">_xlfn.IFS('Scope 2'!B3="Electricity Actual Data",'Scope 2'!E8,'Scope 2'!B3="Electricity Estimated Data (No data entry required)",'Scope 2'!F16,'Scope 2'!B3="Electricity Actual Data (known power content emission factor)",'Scope 2'!E12,'Scope 2'!B3="",0)</f>
        <v>0</v>
      </c>
    </row>
    <row r="52" spans="3:7" ht="17.5" customHeight="1">
      <c r="C52" s="925"/>
      <c r="D52" s="927"/>
      <c r="E52" s="833" t="s">
        <v>916</v>
      </c>
      <c r="F52" s="841" t="e">
        <f>(G52/G59)*100%</f>
        <v>#N/A</v>
      </c>
      <c r="G52" s="842">
        <f>'Scope 2'!D20</f>
        <v>0</v>
      </c>
    </row>
    <row r="53" spans="3:7" ht="17.5" customHeight="1">
      <c r="C53" s="928" t="s">
        <v>917</v>
      </c>
      <c r="D53" s="931" t="e">
        <f>SUM(F53:F58)</f>
        <v>#N/A</v>
      </c>
      <c r="E53" s="834" t="s">
        <v>918</v>
      </c>
      <c r="F53" s="843" t="e">
        <f t="shared" ref="F53:F59" si="0">(G53/$G$59)*100%</f>
        <v>#N/A</v>
      </c>
      <c r="G53" s="844" cm="1">
        <f t="array" ref="G53">_xlfn.IFS('Scope 3'!B3="Total Amount Spent",'Scope 3'!E7,'Scope 3'!B3="Categorized Amount",'Scope 3'!E21,'Scope 3'!B3="",0)</f>
        <v>0</v>
      </c>
    </row>
    <row r="54" spans="3:7" ht="17.5" customHeight="1">
      <c r="C54" s="929"/>
      <c r="D54" s="932"/>
      <c r="E54" s="834" t="s">
        <v>2436</v>
      </c>
      <c r="F54" s="843" t="e">
        <f t="shared" si="0"/>
        <v>#VALUE!</v>
      </c>
      <c r="G54" s="844" t="e">
        <f>'Scope 3'!E25</f>
        <v>#VALUE!</v>
      </c>
    </row>
    <row r="55" spans="3:7" ht="17.5" customHeight="1">
      <c r="C55" s="929"/>
      <c r="D55" s="932"/>
      <c r="E55" s="834" t="s">
        <v>2435</v>
      </c>
      <c r="F55" s="843" t="e">
        <f t="shared" si="0"/>
        <v>#N/A</v>
      </c>
      <c r="G55" s="844" t="e">
        <f>'Scope 3'!D37</f>
        <v>#N/A</v>
      </c>
    </row>
    <row r="56" spans="3:7" ht="17.5" customHeight="1">
      <c r="C56" s="929"/>
      <c r="D56" s="932"/>
      <c r="E56" s="834" t="s">
        <v>2434</v>
      </c>
      <c r="F56" s="843" t="e">
        <f t="shared" si="0"/>
        <v>#N/A</v>
      </c>
      <c r="G56" s="844" t="e">
        <f>'Scope 3'!D49</f>
        <v>#N/A</v>
      </c>
    </row>
    <row r="57" spans="3:7" ht="17.5" customHeight="1">
      <c r="C57" s="929"/>
      <c r="D57" s="932"/>
      <c r="E57" s="834" t="s">
        <v>2424</v>
      </c>
      <c r="F57" s="843" t="e">
        <f t="shared" si="0"/>
        <v>#N/A</v>
      </c>
      <c r="G57" s="844" t="e">
        <f>'Scope 3'!E53</f>
        <v>#N/A</v>
      </c>
    </row>
    <row r="58" spans="3:7" ht="17.5" customHeight="1">
      <c r="C58" s="930"/>
      <c r="D58" s="933"/>
      <c r="E58" s="834" t="s">
        <v>919</v>
      </c>
      <c r="F58" s="843" t="e">
        <f t="shared" si="0"/>
        <v>#N/A</v>
      </c>
      <c r="G58" s="844" t="e">
        <f>'Scope 3'!D57</f>
        <v>#N/A</v>
      </c>
    </row>
    <row r="59" spans="3:7">
      <c r="C59" s="835"/>
      <c r="D59" s="835"/>
      <c r="E59" s="836" t="s">
        <v>920</v>
      </c>
      <c r="F59" s="845" t="e">
        <f t="shared" si="0"/>
        <v>#N/A</v>
      </c>
      <c r="G59" s="846" t="e">
        <f>SUM(G47,G48,G49,G50,G51,G53,G54,G55,G56,G57,G58)</f>
        <v>#N/A</v>
      </c>
    </row>
    <row r="86" spans="2:3">
      <c r="B86" s="826" t="s">
        <v>921</v>
      </c>
    </row>
    <row r="90" spans="2:3">
      <c r="C90" s="837" t="s">
        <v>922</v>
      </c>
    </row>
  </sheetData>
  <sheetProtection algorithmName="SHA-512" hashValue="TRNnJfW95NiPDPI2dJ/BuLJnE8M1US+WqKtW0lF6kfm5eL55zL4s+qnlb8Ot6DhygvSPqf53T2cmyiSP80oiyw==" saltValue="vlkjtWpnw/IC11snY4Yo7A==" spinCount="100000" sheet="1" selectLockedCells="1"/>
  <mergeCells count="6">
    <mergeCell ref="C47:C50"/>
    <mergeCell ref="D47:D50"/>
    <mergeCell ref="C51:C52"/>
    <mergeCell ref="D51:D52"/>
    <mergeCell ref="C53:C58"/>
    <mergeCell ref="D53:D58"/>
  </mergeCells>
  <hyperlinks>
    <hyperlink ref="C90" r:id="rId1" xr:uid="{752403E3-01E9-4C08-9D4C-A6569B0FE5E3}"/>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074D-4684-4A30-AA73-DEEFC4BE4449}">
  <dimension ref="A1:G14"/>
  <sheetViews>
    <sheetView workbookViewId="0"/>
  </sheetViews>
  <sheetFormatPr baseColWidth="10" defaultColWidth="9.1640625" defaultRowHeight="15"/>
  <cols>
    <col min="1" max="1" width="20.1640625" style="1" bestFit="1" customWidth="1"/>
    <col min="2" max="2" width="12.1640625" style="1" bestFit="1" customWidth="1"/>
    <col min="3" max="4" width="12" style="1" bestFit="1" customWidth="1"/>
    <col min="5" max="5" width="24.5" style="1" bestFit="1" customWidth="1"/>
    <col min="6" max="6" width="36.33203125" style="1" bestFit="1" customWidth="1"/>
    <col min="7" max="16384" width="9.1640625" style="1"/>
  </cols>
  <sheetData>
    <row r="1" spans="1:7">
      <c r="A1" s="1" t="s">
        <v>2403</v>
      </c>
    </row>
    <row r="2" spans="1:7">
      <c r="B2" s="656" t="s">
        <v>2401</v>
      </c>
      <c r="C2" s="656" t="s">
        <v>2399</v>
      </c>
      <c r="D2" s="656" t="s">
        <v>2400</v>
      </c>
      <c r="E2" s="656" t="s">
        <v>2404</v>
      </c>
    </row>
    <row r="3" spans="1:7" ht="19">
      <c r="A3" s="732" t="s">
        <v>42</v>
      </c>
      <c r="B3" s="656" t="s">
        <v>43</v>
      </c>
      <c r="C3" s="656" t="s">
        <v>43</v>
      </c>
      <c r="D3" s="656" t="s">
        <v>43</v>
      </c>
      <c r="E3" s="656"/>
    </row>
    <row r="4" spans="1:7">
      <c r="A4" s="656" t="s">
        <v>2405</v>
      </c>
      <c r="B4" s="656">
        <v>18000</v>
      </c>
      <c r="C4" s="656">
        <v>18000</v>
      </c>
      <c r="D4" s="656">
        <v>18000</v>
      </c>
      <c r="E4" s="656" t="s">
        <v>2419</v>
      </c>
    </row>
    <row r="5" spans="1:7">
      <c r="A5" s="656" t="s">
        <v>2406</v>
      </c>
      <c r="B5" s="656">
        <v>17600</v>
      </c>
      <c r="C5" s="656">
        <v>17600</v>
      </c>
      <c r="D5" s="656">
        <v>17600</v>
      </c>
      <c r="E5" s="656" t="s">
        <v>2419</v>
      </c>
    </row>
    <row r="6" spans="1:7">
      <c r="A6" s="656" t="s">
        <v>2407</v>
      </c>
      <c r="B6" s="656">
        <v>619700</v>
      </c>
      <c r="C6" s="656"/>
      <c r="D6" s="656"/>
      <c r="E6" s="656" t="s">
        <v>2419</v>
      </c>
      <c r="F6" s="847" t="s">
        <v>2414</v>
      </c>
      <c r="G6" s="656" t="s">
        <v>2418</v>
      </c>
    </row>
    <row r="7" spans="1:7">
      <c r="A7" s="656" t="s">
        <v>2408</v>
      </c>
      <c r="B7" s="656"/>
      <c r="C7" s="656">
        <v>619700</v>
      </c>
      <c r="D7" s="656"/>
      <c r="E7" s="656" t="s">
        <v>2419</v>
      </c>
      <c r="F7" s="847" t="s">
        <v>2414</v>
      </c>
      <c r="G7" s="656" t="s">
        <v>2418</v>
      </c>
    </row>
    <row r="8" spans="1:7">
      <c r="A8" s="656" t="s">
        <v>2409</v>
      </c>
      <c r="B8" s="656"/>
      <c r="C8" s="656"/>
      <c r="D8" s="656"/>
      <c r="E8" s="656" t="s">
        <v>2419</v>
      </c>
      <c r="F8" s="847" t="s">
        <v>2414</v>
      </c>
      <c r="G8" s="656" t="s">
        <v>2418</v>
      </c>
    </row>
    <row r="9" spans="1:7">
      <c r="A9" s="656" t="s">
        <v>2410</v>
      </c>
      <c r="B9" s="656">
        <v>2497015</v>
      </c>
      <c r="C9" s="656"/>
      <c r="D9" s="656"/>
      <c r="E9" s="656" t="s">
        <v>2419</v>
      </c>
      <c r="F9" s="847" t="s">
        <v>2415</v>
      </c>
      <c r="G9" s="656" t="s">
        <v>2418</v>
      </c>
    </row>
    <row r="10" spans="1:7">
      <c r="A10" s="656" t="s">
        <v>2411</v>
      </c>
      <c r="B10" s="656"/>
      <c r="C10" s="656">
        <v>45</v>
      </c>
      <c r="D10" s="656"/>
      <c r="E10" s="656" t="s">
        <v>2419</v>
      </c>
      <c r="F10" s="847" t="s">
        <v>2415</v>
      </c>
      <c r="G10" s="656" t="s">
        <v>2418</v>
      </c>
    </row>
    <row r="11" spans="1:7">
      <c r="A11" s="656" t="s">
        <v>2412</v>
      </c>
      <c r="B11" s="656">
        <v>2000</v>
      </c>
      <c r="C11" s="656"/>
      <c r="D11" s="656"/>
      <c r="E11" s="656" t="s">
        <v>2419</v>
      </c>
      <c r="F11" s="847" t="s">
        <v>2416</v>
      </c>
      <c r="G11" s="656" t="s">
        <v>2418</v>
      </c>
    </row>
    <row r="12" spans="1:7">
      <c r="A12" s="656" t="s">
        <v>2413</v>
      </c>
      <c r="B12" s="656"/>
      <c r="C12" s="656">
        <v>45</v>
      </c>
      <c r="D12" s="656"/>
      <c r="E12" s="656" t="s">
        <v>2419</v>
      </c>
      <c r="F12" s="847" t="s">
        <v>2415</v>
      </c>
      <c r="G12" s="656" t="s">
        <v>2418</v>
      </c>
    </row>
    <row r="13" spans="1:7">
      <c r="A13" s="656"/>
      <c r="B13" s="656"/>
      <c r="C13" s="656"/>
      <c r="D13" s="656"/>
      <c r="E13" s="656" t="s">
        <v>2419</v>
      </c>
    </row>
    <row r="14" spans="1:7">
      <c r="A14" s="656" t="s">
        <v>2417</v>
      </c>
      <c r="B14" s="657">
        <v>967.36</v>
      </c>
      <c r="C14" s="657">
        <v>583.70000000000005</v>
      </c>
      <c r="D14" s="657">
        <v>544.08000000000004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B3AA7-C2FE-4D8D-A419-BB0F22098EEF}">
  <dimension ref="A1:AB582"/>
  <sheetViews>
    <sheetView topLeftCell="A455" zoomScale="80" zoomScaleNormal="80" workbookViewId="0">
      <selection activeCell="C465" sqref="C465"/>
    </sheetView>
  </sheetViews>
  <sheetFormatPr baseColWidth="10" defaultColWidth="8.83203125" defaultRowHeight="15"/>
  <cols>
    <col min="2" max="2" width="10.5" bestFit="1" customWidth="1"/>
    <col min="3" max="3" width="30.6640625" customWidth="1"/>
    <col min="4" max="4" width="32.33203125" customWidth="1"/>
    <col min="5" max="5" width="18.1640625" customWidth="1"/>
    <col min="6" max="6" width="20.5" customWidth="1"/>
    <col min="7" max="7" width="28.5" customWidth="1"/>
    <col min="8" max="8" width="31.33203125" customWidth="1"/>
    <col min="9" max="9" width="14" customWidth="1"/>
    <col min="10" max="10" width="12.83203125" customWidth="1"/>
    <col min="11" max="11" width="13.83203125" bestFit="1" customWidth="1"/>
  </cols>
  <sheetData>
    <row r="1" spans="1:27">
      <c r="A1" s="6"/>
      <c r="B1" s="7"/>
      <c r="C1" s="6"/>
      <c r="D1" s="6"/>
      <c r="E1" s="6"/>
      <c r="F1" s="6"/>
      <c r="G1" s="6"/>
      <c r="H1" s="6"/>
      <c r="I1" s="6"/>
      <c r="J1" s="6"/>
      <c r="K1" s="6"/>
      <c r="L1" s="6"/>
      <c r="M1" s="6"/>
      <c r="N1" s="6"/>
      <c r="O1" s="6"/>
      <c r="P1" s="6"/>
      <c r="Q1" s="6"/>
      <c r="R1" s="6"/>
      <c r="S1" s="6"/>
      <c r="T1" s="6"/>
      <c r="U1" s="6"/>
      <c r="V1" s="6"/>
      <c r="W1" s="6"/>
      <c r="X1" s="6"/>
      <c r="Y1" s="6"/>
      <c r="Z1" s="6"/>
      <c r="AA1" s="6"/>
    </row>
    <row r="2" spans="1:27" ht="20">
      <c r="A2" s="6"/>
      <c r="B2" s="855" t="s">
        <v>167</v>
      </c>
      <c r="C2" s="856"/>
      <c r="D2" s="856"/>
      <c r="E2" s="856"/>
      <c r="F2" s="856"/>
      <c r="G2" s="856"/>
      <c r="H2" s="856"/>
      <c r="I2" s="856"/>
      <c r="J2" s="856"/>
      <c r="K2" s="856"/>
      <c r="L2" s="857"/>
      <c r="M2" s="6"/>
      <c r="N2" s="6"/>
      <c r="O2" s="6"/>
      <c r="P2" s="6"/>
      <c r="Q2" s="6"/>
      <c r="R2" s="6"/>
      <c r="S2" s="6"/>
      <c r="T2" s="6"/>
      <c r="U2" s="6"/>
      <c r="V2" s="6"/>
      <c r="W2" s="6"/>
      <c r="X2" s="6"/>
      <c r="Y2" s="6"/>
      <c r="Z2" s="6"/>
      <c r="AA2" s="6"/>
    </row>
    <row r="3" spans="1:27">
      <c r="A3" s="6"/>
      <c r="B3" s="7"/>
      <c r="C3" s="6"/>
      <c r="D3" s="6"/>
      <c r="E3" s="492"/>
      <c r="F3" s="517" t="s">
        <v>791</v>
      </c>
      <c r="G3" s="517"/>
      <c r="H3" s="6"/>
      <c r="I3" s="6"/>
      <c r="J3" s="6"/>
      <c r="K3" s="6"/>
      <c r="L3" s="6"/>
      <c r="M3" s="6"/>
      <c r="N3" s="6"/>
      <c r="O3" s="6"/>
      <c r="P3" s="6"/>
      <c r="Q3" s="6"/>
      <c r="R3" s="6"/>
      <c r="S3" s="6"/>
      <c r="T3" s="6"/>
      <c r="U3" s="6"/>
      <c r="V3" s="6"/>
      <c r="W3" s="6"/>
      <c r="X3" s="6"/>
      <c r="Y3" s="6"/>
      <c r="Z3" s="6"/>
      <c r="AA3" s="6"/>
    </row>
    <row r="4" spans="1:27" ht="18">
      <c r="A4" s="6"/>
      <c r="B4" s="7"/>
      <c r="C4" s="384" t="s">
        <v>792</v>
      </c>
      <c r="D4" s="6"/>
      <c r="E4" s="6"/>
      <c r="F4" s="6"/>
      <c r="G4" s="11"/>
      <c r="H4" s="6"/>
      <c r="I4" s="6"/>
      <c r="J4" s="6"/>
      <c r="K4" s="6"/>
      <c r="L4" s="6"/>
      <c r="M4" s="6"/>
      <c r="N4" s="6"/>
      <c r="O4" s="6"/>
      <c r="P4" s="6"/>
      <c r="Q4" s="6"/>
      <c r="R4" s="6"/>
      <c r="S4" s="6"/>
      <c r="T4" s="6"/>
      <c r="U4" s="6"/>
      <c r="V4" s="6"/>
      <c r="W4" s="6"/>
      <c r="X4" s="6"/>
      <c r="Y4" s="6"/>
      <c r="Z4" s="6"/>
      <c r="AA4" s="6"/>
    </row>
    <row r="5" spans="1:27" ht="18">
      <c r="A5" s="6"/>
      <c r="B5" s="7"/>
      <c r="C5" s="518" t="s">
        <v>793</v>
      </c>
      <c r="D5" s="6"/>
      <c r="E5" s="6"/>
      <c r="F5" s="6"/>
      <c r="G5" s="11"/>
      <c r="H5" s="6"/>
      <c r="I5" s="6"/>
      <c r="J5" s="6"/>
      <c r="K5" s="6"/>
      <c r="L5" s="6"/>
      <c r="M5" s="6"/>
      <c r="N5" s="6"/>
      <c r="O5" s="6"/>
      <c r="P5" s="6"/>
      <c r="Q5" s="6"/>
      <c r="R5" s="6"/>
      <c r="S5" s="6"/>
      <c r="T5" s="6"/>
      <c r="U5" s="6"/>
      <c r="V5" s="6"/>
      <c r="W5" s="6"/>
      <c r="X5" s="6"/>
      <c r="Y5" s="6"/>
      <c r="Z5" s="6"/>
      <c r="AA5" s="6"/>
    </row>
    <row r="6" spans="1:27">
      <c r="A6" s="6"/>
      <c r="B6" s="7"/>
      <c r="C6" s="934" t="s">
        <v>794</v>
      </c>
      <c r="D6" s="934"/>
      <c r="E6" s="934"/>
      <c r="F6" s="934"/>
      <c r="G6" s="934"/>
      <c r="H6" s="934"/>
      <c r="I6" s="934"/>
      <c r="J6" s="934"/>
      <c r="K6" s="934"/>
      <c r="L6" s="934"/>
      <c r="M6" s="6"/>
      <c r="N6" s="6"/>
      <c r="O6" s="6"/>
      <c r="P6" s="6"/>
      <c r="Q6" s="6"/>
      <c r="R6" s="6"/>
      <c r="S6" s="6"/>
      <c r="T6" s="6"/>
      <c r="U6" s="6"/>
      <c r="V6" s="6"/>
      <c r="W6" s="6"/>
      <c r="X6" s="6"/>
      <c r="Y6" s="6"/>
      <c r="Z6" s="6"/>
      <c r="AA6" s="6"/>
    </row>
    <row r="7" spans="1:27" ht="16" thickBot="1">
      <c r="A7" s="6"/>
      <c r="B7" s="7"/>
      <c r="C7" s="13"/>
      <c r="D7" s="12"/>
      <c r="E7" s="12"/>
      <c r="F7" s="12"/>
      <c r="G7" s="12"/>
      <c r="H7" s="12"/>
      <c r="I7" s="12"/>
      <c r="J7" s="12"/>
      <c r="K7" s="12"/>
      <c r="L7" s="12"/>
      <c r="M7" s="6"/>
      <c r="N7" s="6"/>
      <c r="O7" s="6"/>
      <c r="P7" s="6"/>
      <c r="Q7" s="6"/>
      <c r="R7" s="6"/>
      <c r="S7" s="6"/>
      <c r="T7" s="6"/>
      <c r="U7" s="6"/>
      <c r="V7" s="6"/>
      <c r="W7" s="6"/>
      <c r="X7" s="6"/>
      <c r="Y7" s="6"/>
      <c r="Z7" s="6"/>
      <c r="AA7" s="6"/>
    </row>
    <row r="8" spans="1:27" ht="16" thickBot="1">
      <c r="A8" s="6"/>
      <c r="B8" s="7"/>
      <c r="C8" s="14" t="s">
        <v>171</v>
      </c>
      <c r="D8" s="15" t="s">
        <v>172</v>
      </c>
      <c r="E8" s="12"/>
      <c r="F8" s="12"/>
      <c r="G8" s="519"/>
      <c r="H8" s="12"/>
      <c r="I8" s="12"/>
      <c r="J8" s="12"/>
      <c r="K8" s="12"/>
      <c r="L8" s="6"/>
      <c r="M8" s="6"/>
      <c r="N8" s="6"/>
      <c r="O8" s="6"/>
      <c r="P8" s="6"/>
      <c r="Q8" s="6"/>
      <c r="R8" s="6"/>
      <c r="S8" s="6"/>
      <c r="T8" s="6"/>
      <c r="U8" s="6"/>
      <c r="V8" s="6"/>
      <c r="W8" s="6"/>
      <c r="X8" s="6"/>
      <c r="Y8" s="6"/>
      <c r="Z8" s="6"/>
      <c r="AA8" s="8"/>
    </row>
    <row r="9" spans="1:27">
      <c r="A9" s="6"/>
      <c r="B9" s="7"/>
      <c r="C9" s="16" t="s">
        <v>173</v>
      </c>
      <c r="D9" s="520">
        <v>28</v>
      </c>
      <c r="E9" s="13"/>
      <c r="F9" s="13"/>
      <c r="G9" s="6"/>
      <c r="H9" s="8"/>
      <c r="I9" s="6"/>
      <c r="J9" s="6"/>
      <c r="K9" s="6"/>
      <c r="L9" s="6"/>
      <c r="M9" s="6"/>
      <c r="N9" s="6"/>
      <c r="O9" s="122"/>
      <c r="P9" s="6"/>
      <c r="Q9" s="6"/>
      <c r="R9" s="6"/>
      <c r="S9" s="6"/>
      <c r="T9" s="6"/>
      <c r="U9" s="6"/>
      <c r="V9" s="6"/>
      <c r="W9" s="6"/>
      <c r="X9" s="6"/>
      <c r="Y9" s="6"/>
      <c r="Z9" s="6"/>
      <c r="AA9" s="8"/>
    </row>
    <row r="10" spans="1:27" ht="16" thickBot="1">
      <c r="A10" s="6"/>
      <c r="B10" s="7"/>
      <c r="C10" s="18" t="s">
        <v>174</v>
      </c>
      <c r="D10" s="521">
        <v>265</v>
      </c>
      <c r="E10" s="6"/>
      <c r="F10" s="6"/>
      <c r="G10" s="6"/>
      <c r="H10" s="6"/>
      <c r="I10" s="6"/>
      <c r="J10" s="6"/>
      <c r="K10" s="6"/>
      <c r="L10" s="6"/>
      <c r="M10" s="6"/>
      <c r="N10" s="38"/>
      <c r="O10" s="38"/>
      <c r="P10" s="6"/>
      <c r="Q10" s="6"/>
      <c r="R10" s="6"/>
      <c r="S10" s="6"/>
      <c r="T10" s="6"/>
      <c r="U10" s="6"/>
      <c r="V10" s="6"/>
      <c r="W10" s="6"/>
      <c r="X10" s="6"/>
      <c r="Y10" s="6"/>
      <c r="Z10" s="6"/>
      <c r="AA10" s="8"/>
    </row>
    <row r="11" spans="1:27">
      <c r="A11" s="6"/>
      <c r="B11" s="7"/>
      <c r="C11" s="859" t="s">
        <v>795</v>
      </c>
      <c r="D11" s="859"/>
      <c r="E11" s="859"/>
      <c r="F11" s="859"/>
      <c r="G11" s="859"/>
      <c r="H11" s="6"/>
      <c r="I11" s="6"/>
      <c r="J11" s="6"/>
      <c r="K11" s="6"/>
      <c r="L11" s="6"/>
      <c r="M11" s="6"/>
      <c r="N11" s="38"/>
      <c r="O11" s="38"/>
      <c r="P11" s="6"/>
      <c r="Q11" s="6"/>
      <c r="R11" s="6"/>
      <c r="S11" s="6"/>
      <c r="T11" s="6"/>
      <c r="U11" s="6"/>
      <c r="V11" s="6"/>
      <c r="W11" s="6"/>
      <c r="X11" s="6"/>
      <c r="Y11" s="6"/>
      <c r="Z11" s="6"/>
      <c r="AA11" s="8"/>
    </row>
    <row r="12" spans="1:27">
      <c r="A12" s="6"/>
      <c r="B12" s="7"/>
      <c r="C12" s="878" t="s">
        <v>796</v>
      </c>
      <c r="D12" s="878"/>
      <c r="E12" s="878"/>
      <c r="F12" s="878"/>
      <c r="G12" s="878"/>
      <c r="H12" s="878"/>
      <c r="I12" s="878"/>
      <c r="J12" s="878"/>
      <c r="K12" s="878"/>
      <c r="L12" s="878"/>
      <c r="M12" s="6"/>
      <c r="N12" s="6"/>
      <c r="O12" s="6"/>
      <c r="P12" s="6"/>
      <c r="Q12" s="6"/>
      <c r="R12" s="6"/>
      <c r="S12" s="6"/>
      <c r="T12" s="6"/>
      <c r="U12" s="6"/>
      <c r="V12" s="6"/>
      <c r="W12" s="6"/>
      <c r="X12" s="6"/>
      <c r="Y12" s="6"/>
      <c r="Z12" s="6"/>
      <c r="AA12" s="6"/>
    </row>
    <row r="13" spans="1:27">
      <c r="A13" s="6"/>
      <c r="B13" s="7"/>
      <c r="C13" s="6"/>
      <c r="D13" s="6"/>
      <c r="E13" s="6"/>
      <c r="F13" s="6"/>
      <c r="G13" s="6"/>
      <c r="H13" s="6"/>
      <c r="I13" s="6"/>
      <c r="J13" s="6"/>
      <c r="K13" s="6"/>
      <c r="L13" s="6"/>
      <c r="M13" s="6"/>
      <c r="N13" s="6"/>
      <c r="O13" s="38"/>
      <c r="P13" s="38"/>
      <c r="Q13" s="6"/>
      <c r="R13" s="6"/>
      <c r="S13" s="6"/>
      <c r="T13" s="6"/>
      <c r="U13" s="6"/>
      <c r="V13" s="6"/>
      <c r="W13" s="6"/>
      <c r="X13" s="6"/>
      <c r="Y13" s="6"/>
      <c r="Z13" s="6"/>
      <c r="AA13" s="6"/>
    </row>
    <row r="14" spans="1:27" ht="16">
      <c r="A14" s="21"/>
      <c r="B14" s="22" t="s">
        <v>176</v>
      </c>
      <c r="C14" s="23" t="s">
        <v>177</v>
      </c>
      <c r="D14" s="24"/>
      <c r="E14" s="24"/>
      <c r="F14" s="25"/>
      <c r="G14" s="25"/>
      <c r="H14" s="25"/>
      <c r="I14" s="25"/>
      <c r="J14" s="25"/>
      <c r="K14" s="25"/>
      <c r="L14" s="26"/>
      <c r="M14" s="21"/>
      <c r="N14" s="21"/>
      <c r="O14" s="364"/>
      <c r="P14" s="364"/>
      <c r="Q14" s="21"/>
      <c r="R14" s="21"/>
      <c r="S14" s="21"/>
      <c r="T14" s="21"/>
      <c r="U14" s="21"/>
      <c r="V14" s="21"/>
      <c r="W14" s="21"/>
      <c r="X14" s="21"/>
      <c r="Y14" s="21"/>
      <c r="Z14" s="21"/>
      <c r="AA14" s="21"/>
    </row>
    <row r="15" spans="1:27" ht="16" thickBot="1">
      <c r="A15" s="6"/>
      <c r="B15" s="7"/>
      <c r="C15" s="8"/>
      <c r="D15" s="6"/>
      <c r="E15" s="6"/>
      <c r="F15" s="6"/>
      <c r="G15" s="6"/>
      <c r="H15" s="6"/>
      <c r="I15" s="6"/>
      <c r="J15" s="6"/>
      <c r="K15" s="6"/>
      <c r="L15" s="6"/>
      <c r="M15" s="6"/>
      <c r="N15" s="522"/>
      <c r="O15" s="522"/>
      <c r="P15" s="522"/>
      <c r="Q15" s="522"/>
      <c r="R15" s="522"/>
      <c r="S15" s="522"/>
      <c r="T15" s="6"/>
      <c r="U15" s="6"/>
      <c r="V15" s="6"/>
      <c r="W15" s="6"/>
      <c r="X15" s="6"/>
      <c r="Y15" s="6"/>
      <c r="Z15" s="6"/>
      <c r="AA15" s="6"/>
    </row>
    <row r="16" spans="1:27" ht="16">
      <c r="A16" s="6"/>
      <c r="B16" s="6"/>
      <c r="C16" s="27" t="s">
        <v>178</v>
      </c>
      <c r="D16" s="28" t="s">
        <v>179</v>
      </c>
      <c r="E16" s="28" t="s">
        <v>180</v>
      </c>
      <c r="F16" s="28" t="s">
        <v>181</v>
      </c>
      <c r="G16" s="28" t="s">
        <v>182</v>
      </c>
      <c r="H16" s="28" t="s">
        <v>180</v>
      </c>
      <c r="I16" s="28" t="s">
        <v>181</v>
      </c>
      <c r="J16" s="29" t="s">
        <v>182</v>
      </c>
      <c r="K16" s="13"/>
      <c r="L16" s="8"/>
      <c r="M16" s="6"/>
      <c r="N16" s="522"/>
      <c r="O16" s="522"/>
      <c r="P16" s="522"/>
      <c r="Q16" s="522"/>
      <c r="R16" s="522"/>
      <c r="S16" s="522"/>
      <c r="T16" s="6"/>
      <c r="U16" s="6"/>
      <c r="V16" s="6"/>
      <c r="W16" s="6"/>
      <c r="X16" s="6"/>
      <c r="Y16" s="6"/>
      <c r="Z16" s="6"/>
      <c r="AA16" s="6"/>
    </row>
    <row r="17" spans="1:27" ht="26">
      <c r="A17" s="31"/>
      <c r="B17" s="31"/>
      <c r="C17" s="32"/>
      <c r="D17" s="33" t="s">
        <v>183</v>
      </c>
      <c r="E17" s="33" t="s">
        <v>184</v>
      </c>
      <c r="F17" s="33" t="s">
        <v>185</v>
      </c>
      <c r="G17" s="33" t="s">
        <v>186</v>
      </c>
      <c r="H17" s="33" t="s">
        <v>187</v>
      </c>
      <c r="I17" s="33" t="s">
        <v>188</v>
      </c>
      <c r="J17" s="34" t="s">
        <v>189</v>
      </c>
      <c r="K17" s="30"/>
      <c r="L17" s="31"/>
      <c r="M17" s="31"/>
      <c r="N17" s="522"/>
      <c r="O17" s="522"/>
      <c r="P17" s="522"/>
      <c r="Q17" s="522"/>
      <c r="R17" s="522"/>
      <c r="S17" s="522"/>
      <c r="T17" s="31"/>
      <c r="U17" s="31"/>
      <c r="V17" s="31"/>
      <c r="W17" s="31"/>
      <c r="X17" s="31"/>
      <c r="Y17" s="31"/>
      <c r="Z17" s="31"/>
      <c r="AA17" s="31"/>
    </row>
    <row r="18" spans="1:27">
      <c r="A18" s="6"/>
      <c r="B18" s="7"/>
      <c r="C18" s="35" t="s">
        <v>190</v>
      </c>
      <c r="D18" s="36"/>
      <c r="E18" s="36"/>
      <c r="F18" s="36"/>
      <c r="G18" s="36"/>
      <c r="H18" s="36"/>
      <c r="I18" s="36"/>
      <c r="J18" s="37"/>
      <c r="K18" s="6"/>
      <c r="L18" s="6"/>
      <c r="M18" s="6"/>
      <c r="N18" s="522"/>
      <c r="O18" s="522"/>
      <c r="P18" s="522"/>
      <c r="Q18" s="522"/>
      <c r="R18" s="522"/>
      <c r="S18" s="522"/>
      <c r="T18" s="6"/>
      <c r="U18" s="6"/>
      <c r="V18" s="6"/>
      <c r="W18" s="6"/>
      <c r="X18" s="6"/>
      <c r="Y18" s="6"/>
      <c r="Z18" s="6"/>
      <c r="AA18" s="6"/>
    </row>
    <row r="19" spans="1:27">
      <c r="A19" s="6"/>
      <c r="B19" s="38"/>
      <c r="C19" s="45" t="s">
        <v>797</v>
      </c>
      <c r="D19" s="40">
        <v>25.09</v>
      </c>
      <c r="E19" s="40">
        <v>103.69</v>
      </c>
      <c r="F19" s="41">
        <v>11</v>
      </c>
      <c r="G19" s="42">
        <v>1.6</v>
      </c>
      <c r="H19" s="41">
        <v>2602</v>
      </c>
      <c r="I19" s="41">
        <v>276</v>
      </c>
      <c r="J19" s="43">
        <v>40</v>
      </c>
      <c r="K19" s="52"/>
      <c r="L19" s="6"/>
      <c r="M19" s="44"/>
      <c r="N19" s="44"/>
      <c r="O19" s="44"/>
      <c r="P19" s="44"/>
      <c r="Q19" s="44"/>
      <c r="R19" s="44"/>
      <c r="S19" s="44"/>
      <c r="T19" s="6"/>
      <c r="U19" s="6"/>
      <c r="V19" s="6"/>
      <c r="W19" s="6"/>
      <c r="X19" s="6"/>
      <c r="Y19" s="6"/>
      <c r="Z19" s="6"/>
      <c r="AA19" s="6"/>
    </row>
    <row r="20" spans="1:27">
      <c r="A20" s="6"/>
      <c r="B20" s="38"/>
      <c r="C20" s="45" t="s">
        <v>798</v>
      </c>
      <c r="D20" s="40">
        <v>24.93</v>
      </c>
      <c r="E20" s="40">
        <v>93.28</v>
      </c>
      <c r="F20" s="41">
        <v>11</v>
      </c>
      <c r="G20" s="42">
        <v>1.6</v>
      </c>
      <c r="H20" s="41">
        <v>2325</v>
      </c>
      <c r="I20" s="41">
        <v>274</v>
      </c>
      <c r="J20" s="43">
        <v>40</v>
      </c>
      <c r="K20" s="52"/>
      <c r="L20" s="6"/>
      <c r="M20" s="44"/>
      <c r="N20" s="44"/>
      <c r="O20" s="44"/>
      <c r="P20" s="44"/>
      <c r="Q20" s="44"/>
      <c r="R20" s="44"/>
      <c r="S20" s="44"/>
      <c r="T20" s="6"/>
      <c r="U20" s="6"/>
      <c r="V20" s="6"/>
      <c r="W20" s="6"/>
      <c r="X20" s="6"/>
      <c r="Y20" s="6"/>
      <c r="Z20" s="6"/>
      <c r="AA20" s="6"/>
    </row>
    <row r="21" spans="1:27">
      <c r="A21" s="6"/>
      <c r="B21" s="38"/>
      <c r="C21" s="45" t="s">
        <v>799</v>
      </c>
      <c r="D21" s="40">
        <v>17.25</v>
      </c>
      <c r="E21" s="40">
        <v>97.17</v>
      </c>
      <c r="F21" s="41">
        <v>11</v>
      </c>
      <c r="G21" s="42">
        <v>1.6</v>
      </c>
      <c r="H21" s="41">
        <v>1676</v>
      </c>
      <c r="I21" s="41">
        <v>190</v>
      </c>
      <c r="J21" s="43">
        <v>28</v>
      </c>
      <c r="K21" s="52"/>
      <c r="L21" s="6"/>
      <c r="M21" s="44"/>
      <c r="N21" s="44"/>
      <c r="O21" s="44"/>
      <c r="P21" s="44"/>
      <c r="Q21" s="44"/>
      <c r="R21" s="44"/>
      <c r="S21" s="44"/>
      <c r="T21" s="6"/>
      <c r="U21" s="6"/>
      <c r="V21" s="6"/>
      <c r="W21" s="6"/>
      <c r="X21" s="6"/>
      <c r="Y21" s="6"/>
      <c r="Z21" s="6"/>
      <c r="AA21" s="6"/>
    </row>
    <row r="22" spans="1:27">
      <c r="A22" s="6"/>
      <c r="B22" s="38"/>
      <c r="C22" s="45" t="s">
        <v>800</v>
      </c>
      <c r="D22" s="40">
        <v>14.21</v>
      </c>
      <c r="E22" s="40">
        <v>97.72</v>
      </c>
      <c r="F22" s="41">
        <v>11</v>
      </c>
      <c r="G22" s="42">
        <v>1.6</v>
      </c>
      <c r="H22" s="41">
        <v>1389</v>
      </c>
      <c r="I22" s="41">
        <v>156</v>
      </c>
      <c r="J22" s="43">
        <v>23</v>
      </c>
      <c r="K22" s="52"/>
      <c r="L22" s="6"/>
      <c r="M22" s="44"/>
      <c r="N22" s="44"/>
      <c r="O22" s="44"/>
      <c r="P22" s="44"/>
      <c r="Q22" s="44"/>
      <c r="R22" s="44"/>
      <c r="S22" s="44"/>
      <c r="T22" s="6"/>
      <c r="U22" s="6"/>
      <c r="V22" s="6"/>
      <c r="W22" s="6"/>
      <c r="X22" s="6"/>
      <c r="Y22" s="6"/>
      <c r="Z22" s="6"/>
      <c r="AA22" s="6"/>
    </row>
    <row r="23" spans="1:27">
      <c r="A23" s="6"/>
      <c r="B23" s="38"/>
      <c r="C23" s="45" t="s">
        <v>195</v>
      </c>
      <c r="D23" s="40">
        <v>21.39</v>
      </c>
      <c r="E23" s="40">
        <v>94.27</v>
      </c>
      <c r="F23" s="41">
        <v>11</v>
      </c>
      <c r="G23" s="42">
        <v>1.6</v>
      </c>
      <c r="H23" s="41">
        <v>2016</v>
      </c>
      <c r="I23" s="41">
        <v>235</v>
      </c>
      <c r="J23" s="43">
        <v>34</v>
      </c>
      <c r="K23" s="46"/>
      <c r="L23" s="6"/>
      <c r="M23" s="44"/>
      <c r="N23" s="44"/>
      <c r="O23" s="44"/>
      <c r="P23" s="44"/>
      <c r="Q23" s="44"/>
      <c r="R23" s="44"/>
      <c r="S23" s="44"/>
      <c r="T23" s="6"/>
      <c r="U23" s="6"/>
      <c r="V23" s="6"/>
      <c r="W23" s="6"/>
      <c r="X23" s="6"/>
      <c r="Y23" s="6"/>
      <c r="Z23" s="6"/>
      <c r="AA23" s="6"/>
    </row>
    <row r="24" spans="1:27">
      <c r="A24" s="6"/>
      <c r="B24" s="38"/>
      <c r="C24" s="45" t="s">
        <v>196</v>
      </c>
      <c r="D24" s="40">
        <v>19.73</v>
      </c>
      <c r="E24" s="40">
        <v>95.52</v>
      </c>
      <c r="F24" s="41">
        <v>11</v>
      </c>
      <c r="G24" s="42">
        <v>1.6</v>
      </c>
      <c r="H24" s="41">
        <v>1885</v>
      </c>
      <c r="I24" s="41">
        <v>217</v>
      </c>
      <c r="J24" s="43">
        <v>32</v>
      </c>
      <c r="K24" s="44"/>
      <c r="L24" s="6"/>
      <c r="M24" s="44"/>
      <c r="N24" s="44"/>
      <c r="O24" s="44"/>
      <c r="P24" s="44"/>
      <c r="Q24" s="44"/>
      <c r="R24" s="44"/>
      <c r="S24" s="44"/>
      <c r="T24" s="6"/>
      <c r="U24" s="6"/>
      <c r="V24" s="6"/>
      <c r="W24" s="6"/>
      <c r="X24" s="6"/>
      <c r="Y24" s="6"/>
      <c r="Z24" s="6"/>
      <c r="AA24" s="6"/>
    </row>
    <row r="25" spans="1:27">
      <c r="A25" s="6"/>
      <c r="B25" s="38"/>
      <c r="C25" s="45" t="s">
        <v>197</v>
      </c>
      <c r="D25" s="40">
        <v>26.28</v>
      </c>
      <c r="E25" s="40">
        <v>93.9</v>
      </c>
      <c r="F25" s="41">
        <v>11</v>
      </c>
      <c r="G25" s="42">
        <v>1.6</v>
      </c>
      <c r="H25" s="41">
        <v>2468</v>
      </c>
      <c r="I25" s="41">
        <v>289</v>
      </c>
      <c r="J25" s="43">
        <v>42</v>
      </c>
      <c r="K25" s="44"/>
      <c r="L25" s="6"/>
      <c r="M25" s="44"/>
      <c r="N25" s="44"/>
      <c r="O25" s="44"/>
      <c r="P25" s="44"/>
      <c r="Q25" s="44"/>
      <c r="R25" s="44"/>
      <c r="S25" s="44"/>
      <c r="T25" s="6"/>
      <c r="U25" s="6"/>
      <c r="V25" s="6"/>
      <c r="W25" s="6"/>
      <c r="X25" s="6"/>
      <c r="Y25" s="6"/>
      <c r="Z25" s="6"/>
      <c r="AA25" s="6"/>
    </row>
    <row r="26" spans="1:27">
      <c r="A26" s="6"/>
      <c r="B26" s="38"/>
      <c r="C26" s="45" t="s">
        <v>198</v>
      </c>
      <c r="D26" s="40">
        <v>22.35</v>
      </c>
      <c r="E26" s="40">
        <v>94.67</v>
      </c>
      <c r="F26" s="41">
        <v>11</v>
      </c>
      <c r="G26" s="42">
        <v>1.6</v>
      </c>
      <c r="H26" s="41">
        <v>2116</v>
      </c>
      <c r="I26" s="41">
        <v>246</v>
      </c>
      <c r="J26" s="43">
        <v>36</v>
      </c>
      <c r="K26" s="44"/>
      <c r="L26" s="6"/>
      <c r="M26" s="44"/>
      <c r="N26" s="44"/>
      <c r="O26" s="44"/>
      <c r="P26" s="44"/>
      <c r="Q26" s="44"/>
      <c r="R26" s="44"/>
      <c r="S26" s="44"/>
      <c r="T26" s="6"/>
      <c r="U26" s="6"/>
      <c r="V26" s="6"/>
      <c r="W26" s="6"/>
      <c r="X26" s="6"/>
      <c r="Y26" s="6"/>
      <c r="Z26" s="6"/>
      <c r="AA26" s="6"/>
    </row>
    <row r="27" spans="1:27">
      <c r="A27" s="6"/>
      <c r="B27" s="38"/>
      <c r="C27" s="45" t="s">
        <v>199</v>
      </c>
      <c r="D27" s="40">
        <v>24.8</v>
      </c>
      <c r="E27" s="40">
        <v>113.67</v>
      </c>
      <c r="F27" s="41">
        <v>11</v>
      </c>
      <c r="G27" s="42">
        <v>1.6</v>
      </c>
      <c r="H27" s="41">
        <v>2819</v>
      </c>
      <c r="I27" s="41">
        <v>273</v>
      </c>
      <c r="J27" s="43">
        <v>40</v>
      </c>
      <c r="K27" s="44"/>
      <c r="L27" s="6"/>
      <c r="M27" s="44"/>
      <c r="N27" s="44"/>
      <c r="O27" s="44"/>
      <c r="P27" s="44"/>
      <c r="Q27" s="44"/>
      <c r="R27" s="44"/>
      <c r="S27" s="44"/>
      <c r="T27" s="6"/>
      <c r="U27" s="6"/>
      <c r="V27" s="6"/>
      <c r="W27" s="6"/>
      <c r="X27" s="6"/>
      <c r="Y27" s="6"/>
      <c r="Z27" s="6"/>
      <c r="AA27" s="6"/>
    </row>
    <row r="28" spans="1:27">
      <c r="A28" s="6"/>
      <c r="B28" s="7"/>
      <c r="C28" s="47" t="s">
        <v>200</v>
      </c>
      <c r="D28" s="48"/>
      <c r="E28" s="48"/>
      <c r="F28" s="49"/>
      <c r="G28" s="50"/>
      <c r="H28" s="49"/>
      <c r="I28" s="49"/>
      <c r="J28" s="51"/>
      <c r="K28" s="44"/>
      <c r="L28" s="6"/>
      <c r="M28" s="44"/>
      <c r="N28" s="44"/>
      <c r="O28" s="44"/>
      <c r="P28" s="44"/>
      <c r="Q28" s="44"/>
      <c r="R28" s="44"/>
      <c r="S28" s="44"/>
      <c r="T28" s="6"/>
      <c r="U28" s="6"/>
      <c r="V28" s="6"/>
      <c r="W28" s="6"/>
      <c r="X28" s="6"/>
      <c r="Y28" s="6"/>
      <c r="Z28" s="6"/>
      <c r="AA28" s="6"/>
    </row>
    <row r="29" spans="1:27">
      <c r="A29" s="6"/>
      <c r="B29" s="38"/>
      <c r="C29" s="45" t="s">
        <v>201</v>
      </c>
      <c r="D29" s="40">
        <v>9.9499999999999993</v>
      </c>
      <c r="E29" s="40">
        <v>90.7</v>
      </c>
      <c r="F29" s="41">
        <v>32</v>
      </c>
      <c r="G29" s="42">
        <v>4.2</v>
      </c>
      <c r="H29" s="41">
        <v>902</v>
      </c>
      <c r="I29" s="41">
        <v>318</v>
      </c>
      <c r="J29" s="43">
        <v>42</v>
      </c>
      <c r="K29" s="44"/>
      <c r="L29" s="6"/>
      <c r="M29" s="44"/>
      <c r="N29" s="44"/>
      <c r="O29" s="44"/>
      <c r="P29" s="44"/>
      <c r="Q29" s="44"/>
      <c r="R29" s="44"/>
      <c r="S29" s="44"/>
      <c r="T29" s="6"/>
      <c r="U29" s="6"/>
      <c r="V29" s="6"/>
      <c r="W29" s="6"/>
      <c r="X29" s="6"/>
      <c r="Y29" s="6"/>
      <c r="Z29" s="6"/>
      <c r="AA29" s="6"/>
    </row>
    <row r="30" spans="1:27">
      <c r="A30" s="6"/>
      <c r="B30" s="38"/>
      <c r="C30" s="45" t="s">
        <v>202</v>
      </c>
      <c r="D30" s="40">
        <v>30</v>
      </c>
      <c r="E30" s="40">
        <v>102.41</v>
      </c>
      <c r="F30" s="41">
        <v>32</v>
      </c>
      <c r="G30" s="42">
        <v>4.2</v>
      </c>
      <c r="H30" s="41">
        <v>3072</v>
      </c>
      <c r="I30" s="41">
        <v>960</v>
      </c>
      <c r="J30" s="43">
        <v>126</v>
      </c>
      <c r="K30" s="13"/>
      <c r="L30" s="6"/>
      <c r="M30" s="44"/>
      <c r="N30" s="44"/>
      <c r="O30" s="44"/>
      <c r="P30" s="44"/>
      <c r="Q30" s="44"/>
      <c r="R30" s="44"/>
      <c r="S30" s="44"/>
      <c r="T30" s="6"/>
      <c r="U30" s="6"/>
      <c r="V30" s="6"/>
      <c r="W30" s="6"/>
      <c r="X30" s="6"/>
      <c r="Y30" s="6"/>
      <c r="Z30" s="6"/>
      <c r="AA30" s="6"/>
    </row>
    <row r="31" spans="1:27">
      <c r="A31" s="6"/>
      <c r="B31" s="38"/>
      <c r="C31" s="45" t="s">
        <v>203</v>
      </c>
      <c r="D31" s="40">
        <v>38</v>
      </c>
      <c r="E31" s="40">
        <v>75</v>
      </c>
      <c r="F31" s="41">
        <v>32</v>
      </c>
      <c r="G31" s="42">
        <v>4.2</v>
      </c>
      <c r="H31" s="41">
        <v>2850</v>
      </c>
      <c r="I31" s="41">
        <v>1216</v>
      </c>
      <c r="J31" s="43">
        <v>160</v>
      </c>
      <c r="K31" s="6"/>
      <c r="L31" s="6"/>
      <c r="M31" s="44"/>
      <c r="N31" s="44"/>
      <c r="O31" s="44"/>
      <c r="P31" s="44"/>
      <c r="Q31" s="44"/>
      <c r="R31" s="44"/>
      <c r="S31" s="44"/>
      <c r="T31" s="6"/>
      <c r="U31" s="6"/>
      <c r="V31" s="6"/>
      <c r="W31" s="6"/>
      <c r="X31" s="6"/>
      <c r="Y31" s="6"/>
      <c r="Z31" s="6"/>
      <c r="AA31" s="6"/>
    </row>
    <row r="32" spans="1:27">
      <c r="A32" s="6"/>
      <c r="B32" s="38"/>
      <c r="C32" s="45" t="s">
        <v>204</v>
      </c>
      <c r="D32" s="40">
        <v>28</v>
      </c>
      <c r="E32" s="40">
        <v>85.97</v>
      </c>
      <c r="F32" s="41">
        <v>32</v>
      </c>
      <c r="G32" s="42">
        <v>4.2</v>
      </c>
      <c r="H32" s="41">
        <v>2407</v>
      </c>
      <c r="I32" s="41">
        <v>896</v>
      </c>
      <c r="J32" s="43">
        <v>118</v>
      </c>
      <c r="K32" s="6"/>
      <c r="L32" s="6"/>
      <c r="M32" s="44"/>
      <c r="N32" s="44"/>
      <c r="O32" s="44"/>
      <c r="P32" s="44"/>
      <c r="Q32" s="44"/>
      <c r="R32" s="44"/>
      <c r="S32" s="44"/>
      <c r="T32" s="6"/>
      <c r="U32" s="6"/>
      <c r="V32" s="6"/>
      <c r="W32" s="6"/>
      <c r="X32" s="6"/>
      <c r="Y32" s="6"/>
      <c r="Z32" s="6"/>
      <c r="AA32" s="6"/>
    </row>
    <row r="33" spans="1:27">
      <c r="A33" s="6"/>
      <c r="B33" s="7"/>
      <c r="C33" s="47" t="s">
        <v>205</v>
      </c>
      <c r="D33" s="48"/>
      <c r="E33" s="48"/>
      <c r="F33" s="49"/>
      <c r="G33" s="50"/>
      <c r="H33" s="53"/>
      <c r="I33" s="53"/>
      <c r="J33" s="54"/>
      <c r="K33" s="6"/>
      <c r="L33" s="6"/>
      <c r="M33" s="44"/>
      <c r="N33" s="44"/>
      <c r="O33" s="44"/>
      <c r="P33" s="44"/>
      <c r="Q33" s="44"/>
      <c r="R33" s="44"/>
      <c r="S33" s="44"/>
      <c r="T33" s="6"/>
      <c r="U33" s="6"/>
      <c r="V33" s="6"/>
      <c r="W33" s="6"/>
      <c r="X33" s="6"/>
      <c r="Y33" s="6"/>
      <c r="Z33" s="6"/>
      <c r="AA33" s="6"/>
    </row>
    <row r="34" spans="1:27">
      <c r="A34" s="6"/>
      <c r="B34" s="38"/>
      <c r="C34" s="45" t="s">
        <v>206</v>
      </c>
      <c r="D34" s="40">
        <v>8.25</v>
      </c>
      <c r="E34" s="40">
        <v>118.17</v>
      </c>
      <c r="F34" s="41">
        <v>32</v>
      </c>
      <c r="G34" s="42">
        <v>4.2</v>
      </c>
      <c r="H34" s="41">
        <v>975</v>
      </c>
      <c r="I34" s="41">
        <v>264</v>
      </c>
      <c r="J34" s="43">
        <v>35</v>
      </c>
      <c r="K34" s="6"/>
      <c r="L34" s="6"/>
      <c r="M34" s="44"/>
      <c r="N34" s="44"/>
      <c r="O34" s="44"/>
      <c r="P34" s="44"/>
      <c r="Q34" s="44"/>
      <c r="R34" s="44"/>
      <c r="S34" s="44"/>
      <c r="T34" s="6"/>
      <c r="U34" s="6"/>
      <c r="V34" s="6"/>
      <c r="W34" s="6"/>
      <c r="X34" s="6"/>
      <c r="Y34" s="6"/>
      <c r="Z34" s="6"/>
      <c r="AA34" s="6"/>
    </row>
    <row r="35" spans="1:27">
      <c r="A35" s="6"/>
      <c r="B35" s="38"/>
      <c r="C35" s="45" t="s">
        <v>207</v>
      </c>
      <c r="D35" s="40">
        <v>8</v>
      </c>
      <c r="E35" s="40">
        <v>111.84</v>
      </c>
      <c r="F35" s="41">
        <v>32</v>
      </c>
      <c r="G35" s="42">
        <v>4.2</v>
      </c>
      <c r="H35" s="41">
        <v>895</v>
      </c>
      <c r="I35" s="41">
        <v>256</v>
      </c>
      <c r="J35" s="43">
        <v>34</v>
      </c>
      <c r="K35" s="6"/>
      <c r="L35" s="6"/>
      <c r="M35" s="44"/>
      <c r="N35" s="44"/>
      <c r="O35" s="44"/>
      <c r="P35" s="44"/>
      <c r="Q35" s="44"/>
      <c r="R35" s="44"/>
      <c r="S35" s="44"/>
      <c r="T35" s="6"/>
      <c r="U35" s="6"/>
      <c r="V35" s="6"/>
      <c r="W35" s="6"/>
      <c r="X35" s="6"/>
      <c r="Y35" s="6"/>
      <c r="Z35" s="6"/>
      <c r="AA35" s="6"/>
    </row>
    <row r="36" spans="1:27">
      <c r="A36" s="6"/>
      <c r="B36" s="38"/>
      <c r="C36" s="45" t="s">
        <v>208</v>
      </c>
      <c r="D36" s="40">
        <v>10.39</v>
      </c>
      <c r="E36" s="40">
        <v>105.51</v>
      </c>
      <c r="F36" s="41">
        <v>32</v>
      </c>
      <c r="G36" s="42">
        <v>4.2</v>
      </c>
      <c r="H36" s="41">
        <v>1096</v>
      </c>
      <c r="I36" s="41">
        <v>332</v>
      </c>
      <c r="J36" s="43">
        <v>44</v>
      </c>
      <c r="K36" s="6"/>
      <c r="L36" s="6"/>
      <c r="M36" s="44"/>
      <c r="N36" s="44"/>
      <c r="O36" s="44"/>
      <c r="P36" s="44"/>
      <c r="Q36" s="44"/>
      <c r="R36" s="44"/>
      <c r="S36" s="44"/>
      <c r="T36" s="6"/>
      <c r="U36" s="6"/>
      <c r="V36" s="6"/>
      <c r="W36" s="6"/>
      <c r="X36" s="6"/>
      <c r="Y36" s="6"/>
      <c r="Z36" s="6"/>
      <c r="AA36" s="6"/>
    </row>
    <row r="37" spans="1:27">
      <c r="A37" s="6"/>
      <c r="B37" s="38"/>
      <c r="C37" s="45" t="s">
        <v>209</v>
      </c>
      <c r="D37" s="40">
        <v>17.48</v>
      </c>
      <c r="E37" s="40">
        <v>93.8</v>
      </c>
      <c r="F37" s="42">
        <v>7.2</v>
      </c>
      <c r="G37" s="42">
        <v>3.6</v>
      </c>
      <c r="H37" s="41">
        <v>1640</v>
      </c>
      <c r="I37" s="41">
        <v>126</v>
      </c>
      <c r="J37" s="43">
        <v>63</v>
      </c>
      <c r="K37" s="6"/>
      <c r="L37" s="6"/>
      <c r="M37" s="44"/>
      <c r="N37" s="44"/>
      <c r="O37" s="44"/>
      <c r="P37" s="44"/>
      <c r="Q37" s="44"/>
      <c r="R37" s="44"/>
      <c r="S37" s="44"/>
      <c r="T37" s="6"/>
      <c r="U37" s="6"/>
      <c r="V37" s="6"/>
      <c r="W37" s="6"/>
      <c r="X37" s="6"/>
      <c r="Y37" s="6"/>
      <c r="Z37" s="6"/>
      <c r="AA37" s="6"/>
    </row>
    <row r="38" spans="1:27">
      <c r="A38" s="31"/>
      <c r="B38" s="31"/>
      <c r="C38" s="32"/>
      <c r="D38" s="55" t="s">
        <v>210</v>
      </c>
      <c r="E38" s="55" t="s">
        <v>184</v>
      </c>
      <c r="F38" s="55" t="s">
        <v>185</v>
      </c>
      <c r="G38" s="55" t="s">
        <v>186</v>
      </c>
      <c r="H38" s="55" t="s">
        <v>211</v>
      </c>
      <c r="I38" s="55" t="s">
        <v>212</v>
      </c>
      <c r="J38" s="56" t="s">
        <v>213</v>
      </c>
      <c r="K38" s="6"/>
      <c r="L38" s="6"/>
      <c r="M38" s="44"/>
      <c r="N38" s="44"/>
      <c r="O38" s="44"/>
      <c r="P38" s="44"/>
      <c r="Q38" s="44"/>
      <c r="R38" s="44"/>
      <c r="S38" s="44"/>
      <c r="T38" s="6"/>
      <c r="U38" s="31"/>
      <c r="V38" s="31"/>
      <c r="W38" s="31"/>
      <c r="X38" s="31"/>
      <c r="Y38" s="31"/>
      <c r="Z38" s="31"/>
      <c r="AA38" s="31"/>
    </row>
    <row r="39" spans="1:27">
      <c r="A39" s="6"/>
      <c r="B39" s="7"/>
      <c r="C39" s="57" t="s">
        <v>59</v>
      </c>
      <c r="D39" s="58"/>
      <c r="E39" s="59"/>
      <c r="F39" s="60"/>
      <c r="G39" s="60"/>
      <c r="H39" s="61"/>
      <c r="I39" s="61"/>
      <c r="J39" s="62"/>
      <c r="K39" s="6"/>
      <c r="L39" s="6"/>
      <c r="M39" s="44"/>
      <c r="N39" s="44"/>
      <c r="O39" s="44"/>
      <c r="P39" s="44"/>
      <c r="Q39" s="44"/>
      <c r="R39" s="44"/>
      <c r="S39" s="44"/>
      <c r="T39" s="6"/>
      <c r="U39" s="6"/>
      <c r="V39" s="6"/>
      <c r="W39" s="6"/>
      <c r="X39" s="6"/>
      <c r="Y39" s="6"/>
      <c r="Z39" s="6"/>
      <c r="AA39" s="6"/>
    </row>
    <row r="40" spans="1:27">
      <c r="A40" s="6"/>
      <c r="B40" s="63"/>
      <c r="C40" s="45" t="s">
        <v>59</v>
      </c>
      <c r="D40" s="64">
        <v>1.026E-3</v>
      </c>
      <c r="E40" s="40">
        <v>53.06</v>
      </c>
      <c r="F40" s="42">
        <v>1</v>
      </c>
      <c r="G40" s="40">
        <v>0.1</v>
      </c>
      <c r="H40" s="65">
        <v>5.4440000000000002E-2</v>
      </c>
      <c r="I40" s="65">
        <v>1.0300000000000001E-3</v>
      </c>
      <c r="J40" s="66">
        <v>1E-4</v>
      </c>
      <c r="K40" s="523">
        <f>((H40/1000)+(I40/1000000)+(J40/1000000))</f>
        <v>5.4441129999999998E-5</v>
      </c>
      <c r="L40" s="6"/>
      <c r="M40" s="44"/>
      <c r="N40" s="44"/>
      <c r="O40" s="44"/>
      <c r="P40" s="44"/>
      <c r="Q40" s="44"/>
      <c r="R40" s="44"/>
      <c r="S40" s="44"/>
      <c r="T40" s="6"/>
      <c r="U40" s="6"/>
      <c r="V40" s="6"/>
      <c r="W40" s="6"/>
      <c r="X40" s="6"/>
      <c r="Y40" s="6"/>
      <c r="Z40" s="6"/>
      <c r="AA40" s="6"/>
    </row>
    <row r="41" spans="1:27">
      <c r="A41" s="6"/>
      <c r="B41" s="7"/>
      <c r="C41" s="67" t="s">
        <v>214</v>
      </c>
      <c r="D41" s="68"/>
      <c r="E41" s="68"/>
      <c r="F41" s="68"/>
      <c r="G41" s="68"/>
      <c r="H41" s="69"/>
      <c r="I41" s="70"/>
      <c r="J41" s="71"/>
      <c r="K41" s="6"/>
      <c r="L41" s="6"/>
      <c r="M41" s="44"/>
      <c r="N41" s="44"/>
      <c r="O41" s="44"/>
      <c r="P41" s="44"/>
      <c r="Q41" s="44"/>
      <c r="R41" s="44"/>
      <c r="S41" s="44"/>
      <c r="T41" s="6"/>
      <c r="U41" s="6"/>
      <c r="V41" s="6"/>
      <c r="W41" s="6"/>
      <c r="X41" s="6"/>
      <c r="Y41" s="6"/>
      <c r="Z41" s="6"/>
      <c r="AA41" s="6"/>
    </row>
    <row r="42" spans="1:27">
      <c r="A42" s="6"/>
      <c r="B42" s="38"/>
      <c r="C42" s="45" t="s">
        <v>215</v>
      </c>
      <c r="D42" s="64">
        <v>9.2E-5</v>
      </c>
      <c r="E42" s="40">
        <v>274.32</v>
      </c>
      <c r="F42" s="72">
        <v>2.2000000000000002E-2</v>
      </c>
      <c r="G42" s="40">
        <v>0.1</v>
      </c>
      <c r="H42" s="65">
        <v>2.5239999999999999E-2</v>
      </c>
      <c r="I42" s="64">
        <v>1.9999999999999999E-6</v>
      </c>
      <c r="J42" s="73">
        <v>9.0000000000000002E-6</v>
      </c>
      <c r="K42" s="6"/>
      <c r="L42" s="6"/>
      <c r="M42" s="44"/>
      <c r="N42" s="44"/>
      <c r="O42" s="44"/>
      <c r="P42" s="44"/>
      <c r="Q42" s="44"/>
      <c r="R42" s="44"/>
      <c r="S42" s="44"/>
      <c r="T42" s="6"/>
      <c r="U42" s="6"/>
      <c r="V42" s="6"/>
      <c r="W42" s="6"/>
      <c r="X42" s="6"/>
      <c r="Y42" s="6"/>
      <c r="Z42" s="6"/>
      <c r="AA42" s="6"/>
    </row>
    <row r="43" spans="1:27">
      <c r="A43" s="6"/>
      <c r="B43" s="38"/>
      <c r="C43" s="45" t="s">
        <v>216</v>
      </c>
      <c r="D43" s="64">
        <v>5.9900000000000003E-4</v>
      </c>
      <c r="E43" s="40">
        <v>46.85</v>
      </c>
      <c r="F43" s="40">
        <v>0.48</v>
      </c>
      <c r="G43" s="40">
        <v>0.1</v>
      </c>
      <c r="H43" s="65">
        <v>2.8060000000000002E-2</v>
      </c>
      <c r="I43" s="64">
        <v>2.8800000000000001E-4</v>
      </c>
      <c r="J43" s="73">
        <v>6.0000000000000002E-5</v>
      </c>
      <c r="K43" s="98"/>
      <c r="L43" s="6"/>
      <c r="M43" s="44"/>
      <c r="N43" s="44"/>
      <c r="O43" s="44"/>
      <c r="P43" s="44"/>
      <c r="Q43" s="44"/>
      <c r="R43" s="44"/>
      <c r="S43" s="44"/>
      <c r="T43" s="6"/>
      <c r="U43" s="6"/>
      <c r="V43" s="6"/>
      <c r="W43" s="6"/>
      <c r="X43" s="6"/>
      <c r="Y43" s="6"/>
      <c r="Z43" s="6"/>
      <c r="AA43" s="6"/>
    </row>
    <row r="44" spans="1:27">
      <c r="A44" s="6"/>
      <c r="B44" s="38"/>
      <c r="C44" s="45" t="s">
        <v>217</v>
      </c>
      <c r="D44" s="64">
        <v>1.3879999999999999E-3</v>
      </c>
      <c r="E44" s="74">
        <v>59</v>
      </c>
      <c r="F44" s="42">
        <v>3</v>
      </c>
      <c r="G44" s="40">
        <v>0.6</v>
      </c>
      <c r="H44" s="65">
        <v>8.1890000000000004E-2</v>
      </c>
      <c r="I44" s="64">
        <v>4.1640000000000002E-3</v>
      </c>
      <c r="J44" s="73">
        <v>8.3299999999999997E-4</v>
      </c>
      <c r="K44" s="6"/>
      <c r="L44" s="6"/>
      <c r="M44" s="44"/>
      <c r="N44" s="44"/>
      <c r="O44" s="44"/>
      <c r="P44" s="44"/>
      <c r="Q44" s="44"/>
      <c r="R44" s="44"/>
      <c r="S44" s="44"/>
      <c r="T44" s="6"/>
      <c r="U44" s="6"/>
      <c r="V44" s="6"/>
      <c r="W44" s="6"/>
      <c r="X44" s="6"/>
      <c r="Y44" s="6"/>
      <c r="Z44" s="6"/>
      <c r="AA44" s="6"/>
    </row>
    <row r="45" spans="1:27">
      <c r="A45" s="6"/>
      <c r="B45" s="38"/>
      <c r="C45" s="45" t="s">
        <v>218</v>
      </c>
      <c r="D45" s="64">
        <v>2.516E-3</v>
      </c>
      <c r="E45" s="74">
        <v>61.46</v>
      </c>
      <c r="F45" s="42">
        <v>3</v>
      </c>
      <c r="G45" s="40">
        <v>0.6</v>
      </c>
      <c r="H45" s="65">
        <v>0.15462999999999999</v>
      </c>
      <c r="I45" s="64">
        <v>7.548E-3</v>
      </c>
      <c r="J45" s="73">
        <v>1.5100000000000001E-3</v>
      </c>
      <c r="K45" s="13"/>
      <c r="L45" s="6"/>
      <c r="M45" s="44"/>
      <c r="N45" s="44"/>
      <c r="O45" s="44"/>
      <c r="P45" s="44"/>
      <c r="Q45" s="44"/>
      <c r="R45" s="44"/>
      <c r="S45" s="44"/>
      <c r="T45" s="6"/>
      <c r="U45" s="6"/>
      <c r="V45" s="6"/>
      <c r="W45" s="6"/>
      <c r="X45" s="6"/>
      <c r="Y45" s="6"/>
      <c r="Z45" s="6"/>
      <c r="AA45" s="6"/>
    </row>
    <row r="46" spans="1:27">
      <c r="A46" s="6"/>
      <c r="B46" s="7"/>
      <c r="C46" s="47" t="s">
        <v>219</v>
      </c>
      <c r="D46" s="68"/>
      <c r="E46" s="68"/>
      <c r="F46" s="75"/>
      <c r="G46" s="75"/>
      <c r="H46" s="70"/>
      <c r="I46" s="70"/>
      <c r="J46" s="71"/>
      <c r="K46" s="6"/>
      <c r="L46" s="6"/>
      <c r="M46" s="44"/>
      <c r="N46" s="44"/>
      <c r="O46" s="44"/>
      <c r="P46" s="44"/>
      <c r="Q46" s="44"/>
      <c r="R46" s="44"/>
      <c r="S46" s="44"/>
      <c r="T46" s="6"/>
      <c r="U46" s="6"/>
      <c r="V46" s="6"/>
      <c r="W46" s="6"/>
      <c r="X46" s="6"/>
      <c r="Y46" s="6"/>
      <c r="Z46" s="6"/>
      <c r="AA46" s="6"/>
    </row>
    <row r="47" spans="1:27">
      <c r="A47" s="21"/>
      <c r="B47" s="76"/>
      <c r="C47" s="77" t="s">
        <v>220</v>
      </c>
      <c r="D47" s="78">
        <v>4.8500000000000003E-4</v>
      </c>
      <c r="E47" s="79">
        <v>52.07</v>
      </c>
      <c r="F47" s="80">
        <v>3.2</v>
      </c>
      <c r="G47" s="79">
        <v>0.63</v>
      </c>
      <c r="H47" s="64">
        <v>2.5253999999999999E-2</v>
      </c>
      <c r="I47" s="64">
        <v>1.552E-3</v>
      </c>
      <c r="J47" s="73">
        <v>3.0600000000000001E-4</v>
      </c>
      <c r="K47" s="6"/>
      <c r="L47" s="6"/>
      <c r="M47" s="44"/>
      <c r="N47" s="44"/>
      <c r="O47" s="44"/>
      <c r="P47" s="44"/>
      <c r="Q47" s="44"/>
      <c r="R47" s="44"/>
      <c r="S47" s="44"/>
      <c r="T47" s="6"/>
      <c r="U47" s="21"/>
      <c r="V47" s="21"/>
      <c r="W47" s="21"/>
      <c r="X47" s="21"/>
      <c r="Y47" s="21"/>
      <c r="Z47" s="21"/>
      <c r="AA47" s="21"/>
    </row>
    <row r="48" spans="1:27">
      <c r="A48" s="21"/>
      <c r="B48" s="76"/>
      <c r="C48" s="77" t="s">
        <v>221</v>
      </c>
      <c r="D48" s="78">
        <v>6.5499999999999998E-4</v>
      </c>
      <c r="E48" s="79">
        <v>52.07</v>
      </c>
      <c r="F48" s="80">
        <v>3.2</v>
      </c>
      <c r="G48" s="79">
        <v>0.63</v>
      </c>
      <c r="H48" s="64">
        <v>3.4105999999999997E-2</v>
      </c>
      <c r="I48" s="64">
        <v>2.0960000000000002E-3</v>
      </c>
      <c r="J48" s="73">
        <v>4.1300000000000001E-4</v>
      </c>
      <c r="K48" s="6"/>
      <c r="L48" s="6"/>
      <c r="M48" s="44"/>
      <c r="N48" s="44"/>
      <c r="O48" s="44"/>
      <c r="P48" s="44"/>
      <c r="Q48" s="44"/>
      <c r="R48" s="44"/>
      <c r="S48" s="44"/>
      <c r="T48" s="6"/>
      <c r="U48" s="21"/>
      <c r="V48" s="21"/>
      <c r="W48" s="21"/>
      <c r="X48" s="21"/>
      <c r="Y48" s="21"/>
      <c r="Z48" s="21"/>
      <c r="AA48" s="21"/>
    </row>
    <row r="49" spans="1:27">
      <c r="A49" s="31"/>
      <c r="B49" s="31"/>
      <c r="C49" s="32"/>
      <c r="D49" s="55" t="s">
        <v>222</v>
      </c>
      <c r="E49" s="55" t="s">
        <v>184</v>
      </c>
      <c r="F49" s="55" t="s">
        <v>185</v>
      </c>
      <c r="G49" s="55" t="s">
        <v>186</v>
      </c>
      <c r="H49" s="55" t="s">
        <v>223</v>
      </c>
      <c r="I49" s="55" t="s">
        <v>224</v>
      </c>
      <c r="J49" s="56" t="s">
        <v>225</v>
      </c>
      <c r="K49" s="6"/>
      <c r="L49" s="6"/>
      <c r="M49" s="44"/>
      <c r="N49" s="44"/>
      <c r="O49" s="44"/>
      <c r="P49" s="44"/>
      <c r="Q49" s="44"/>
      <c r="R49" s="44"/>
      <c r="S49" s="44"/>
      <c r="T49" s="6"/>
      <c r="U49" s="31"/>
      <c r="V49" s="31"/>
      <c r="W49" s="31"/>
      <c r="X49" s="31"/>
      <c r="Y49" s="31"/>
      <c r="Z49" s="31"/>
      <c r="AA49" s="31"/>
    </row>
    <row r="50" spans="1:27">
      <c r="A50" s="21"/>
      <c r="B50" s="81"/>
      <c r="C50" s="82" t="s">
        <v>226</v>
      </c>
      <c r="D50" s="83"/>
      <c r="E50" s="83"/>
      <c r="F50" s="83"/>
      <c r="G50" s="83"/>
      <c r="H50" s="83"/>
      <c r="I50" s="83"/>
      <c r="J50" s="84"/>
      <c r="K50" s="6"/>
      <c r="L50" s="6"/>
      <c r="M50" s="44"/>
      <c r="N50" s="44"/>
      <c r="O50" s="44"/>
      <c r="P50" s="44"/>
      <c r="Q50" s="44"/>
      <c r="R50" s="44"/>
      <c r="S50" s="44"/>
      <c r="T50" s="6"/>
      <c r="U50" s="21"/>
      <c r="V50" s="21"/>
      <c r="W50" s="21"/>
      <c r="X50" s="21"/>
      <c r="Y50" s="21"/>
      <c r="Z50" s="21"/>
      <c r="AA50" s="21"/>
    </row>
    <row r="51" spans="1:27">
      <c r="A51" s="6"/>
      <c r="B51" s="38"/>
      <c r="C51" s="45" t="s">
        <v>227</v>
      </c>
      <c r="D51" s="72">
        <v>0.158</v>
      </c>
      <c r="E51" s="40">
        <v>75.36</v>
      </c>
      <c r="F51" s="42">
        <v>3</v>
      </c>
      <c r="G51" s="40">
        <v>0.6</v>
      </c>
      <c r="H51" s="40">
        <v>11.91</v>
      </c>
      <c r="I51" s="40">
        <v>0.47</v>
      </c>
      <c r="J51" s="85">
        <v>0.09</v>
      </c>
      <c r="K51" s="6"/>
      <c r="L51" s="6"/>
      <c r="M51" s="44"/>
      <c r="N51" s="44"/>
      <c r="O51" s="44"/>
      <c r="P51" s="44"/>
      <c r="Q51" s="44"/>
      <c r="R51" s="44"/>
      <c r="S51" s="44"/>
      <c r="T51" s="6"/>
      <c r="U51" s="6"/>
      <c r="V51" s="6"/>
      <c r="W51" s="6"/>
      <c r="X51" s="6"/>
      <c r="Y51" s="6"/>
      <c r="Z51" s="6"/>
      <c r="AA51" s="6"/>
    </row>
    <row r="52" spans="1:27">
      <c r="A52" s="6"/>
      <c r="B52" s="38"/>
      <c r="C52" s="45" t="s">
        <v>228</v>
      </c>
      <c r="D52" s="72">
        <v>0.12</v>
      </c>
      <c r="E52" s="40">
        <v>69.25</v>
      </c>
      <c r="F52" s="42">
        <v>3</v>
      </c>
      <c r="G52" s="40">
        <v>0.6</v>
      </c>
      <c r="H52" s="40">
        <v>8.31</v>
      </c>
      <c r="I52" s="40">
        <v>0.36</v>
      </c>
      <c r="J52" s="85">
        <v>7.0000000000000007E-2</v>
      </c>
      <c r="K52" s="6"/>
      <c r="L52" s="6"/>
      <c r="M52" s="44"/>
      <c r="N52" s="44"/>
      <c r="O52" s="44"/>
      <c r="P52" s="44"/>
      <c r="Q52" s="44"/>
      <c r="R52" s="44"/>
      <c r="S52" s="44"/>
      <c r="T52" s="6"/>
      <c r="U52" s="6"/>
      <c r="V52" s="6"/>
      <c r="W52" s="6"/>
      <c r="X52" s="6"/>
      <c r="Y52" s="6"/>
      <c r="Z52" s="6"/>
      <c r="AA52" s="6"/>
    </row>
    <row r="53" spans="1:27">
      <c r="A53" s="6"/>
      <c r="B53" s="38"/>
      <c r="C53" s="45" t="s">
        <v>229</v>
      </c>
      <c r="D53" s="72">
        <v>0.10299999999999999</v>
      </c>
      <c r="E53" s="40">
        <v>64.77</v>
      </c>
      <c r="F53" s="42">
        <v>3</v>
      </c>
      <c r="G53" s="40">
        <v>0.6</v>
      </c>
      <c r="H53" s="40">
        <v>6.67</v>
      </c>
      <c r="I53" s="40">
        <v>0.31</v>
      </c>
      <c r="J53" s="85">
        <v>0.06</v>
      </c>
      <c r="K53" s="6"/>
      <c r="L53" s="6"/>
      <c r="M53" s="44"/>
      <c r="N53" s="44"/>
      <c r="O53" s="44"/>
      <c r="P53" s="44"/>
      <c r="Q53" s="44"/>
      <c r="R53" s="44"/>
      <c r="S53" s="44"/>
      <c r="T53" s="6"/>
      <c r="U53" s="6"/>
      <c r="V53" s="6"/>
      <c r="W53" s="6"/>
      <c r="X53" s="6"/>
      <c r="Y53" s="6"/>
      <c r="Z53" s="6"/>
      <c r="AA53" s="6"/>
    </row>
    <row r="54" spans="1:27">
      <c r="A54" s="6"/>
      <c r="B54" s="38"/>
      <c r="C54" s="45" t="s">
        <v>230</v>
      </c>
      <c r="D54" s="72">
        <v>0.105</v>
      </c>
      <c r="E54" s="40">
        <v>68.72</v>
      </c>
      <c r="F54" s="42">
        <v>3</v>
      </c>
      <c r="G54" s="40">
        <v>0.6</v>
      </c>
      <c r="H54" s="40">
        <v>7.22</v>
      </c>
      <c r="I54" s="40">
        <v>0.32</v>
      </c>
      <c r="J54" s="85">
        <v>0.06</v>
      </c>
      <c r="K54" s="6"/>
      <c r="L54" s="6"/>
      <c r="M54" s="44"/>
      <c r="N54" s="44"/>
      <c r="O54" s="44"/>
      <c r="P54" s="44"/>
      <c r="Q54" s="44"/>
      <c r="R54" s="44"/>
      <c r="S54" s="44"/>
      <c r="T54" s="6"/>
      <c r="U54" s="6"/>
      <c r="V54" s="6"/>
      <c r="W54" s="6"/>
      <c r="X54" s="6"/>
      <c r="Y54" s="6"/>
      <c r="Z54" s="6"/>
      <c r="AA54" s="6"/>
    </row>
    <row r="55" spans="1:27">
      <c r="A55" s="6"/>
      <c r="B55" s="38"/>
      <c r="C55" s="45" t="s">
        <v>231</v>
      </c>
      <c r="D55" s="72">
        <v>0.13800000000000001</v>
      </c>
      <c r="E55" s="40">
        <v>74.540000000000006</v>
      </c>
      <c r="F55" s="42">
        <v>3</v>
      </c>
      <c r="G55" s="40">
        <v>0.6</v>
      </c>
      <c r="H55" s="40">
        <v>10.29</v>
      </c>
      <c r="I55" s="40">
        <v>0.41</v>
      </c>
      <c r="J55" s="85">
        <v>0.08</v>
      </c>
      <c r="K55" s="6"/>
      <c r="L55" s="6"/>
      <c r="M55" s="44"/>
      <c r="N55" s="44"/>
      <c r="O55" s="44"/>
      <c r="P55" s="44"/>
      <c r="Q55" s="44"/>
      <c r="R55" s="44"/>
      <c r="S55" s="44"/>
      <c r="T55" s="6"/>
      <c r="U55" s="6"/>
      <c r="V55" s="6"/>
      <c r="W55" s="6"/>
      <c r="X55" s="6"/>
      <c r="Y55" s="6"/>
      <c r="Z55" s="6"/>
      <c r="AA55" s="6"/>
    </row>
    <row r="56" spans="1:27">
      <c r="A56" s="6"/>
      <c r="B56" s="38"/>
      <c r="C56" s="45" t="s">
        <v>232</v>
      </c>
      <c r="D56" s="72">
        <v>0.13900000000000001</v>
      </c>
      <c r="E56" s="40">
        <v>73.25</v>
      </c>
      <c r="F56" s="42">
        <v>3</v>
      </c>
      <c r="G56" s="40">
        <v>0.6</v>
      </c>
      <c r="H56" s="40">
        <v>10.18</v>
      </c>
      <c r="I56" s="40">
        <v>0.42</v>
      </c>
      <c r="J56" s="85">
        <v>0.08</v>
      </c>
      <c r="K56" s="6"/>
      <c r="L56" s="6"/>
      <c r="M56" s="44"/>
      <c r="N56" s="44"/>
      <c r="O56" s="44"/>
      <c r="P56" s="44"/>
      <c r="Q56" s="44"/>
      <c r="R56" s="44"/>
      <c r="S56" s="44"/>
      <c r="T56" s="6"/>
      <c r="U56" s="6"/>
      <c r="V56" s="6"/>
      <c r="W56" s="6"/>
      <c r="X56" s="6"/>
      <c r="Y56" s="6"/>
      <c r="Z56" s="6"/>
      <c r="AA56" s="6"/>
    </row>
    <row r="57" spans="1:27">
      <c r="A57" s="6"/>
      <c r="B57" s="38"/>
      <c r="C57" s="45" t="s">
        <v>233</v>
      </c>
      <c r="D57" s="72">
        <v>0.13800000000000001</v>
      </c>
      <c r="E57" s="40">
        <v>73.959999999999994</v>
      </c>
      <c r="F57" s="42">
        <v>3</v>
      </c>
      <c r="G57" s="40">
        <v>0.6</v>
      </c>
      <c r="H57" s="40">
        <v>10.210000000000001</v>
      </c>
      <c r="I57" s="40">
        <v>0.41</v>
      </c>
      <c r="J57" s="85">
        <v>0.08</v>
      </c>
      <c r="K57" s="6"/>
      <c r="L57" s="6"/>
      <c r="M57" s="44"/>
      <c r="N57" s="44"/>
      <c r="O57" s="44"/>
      <c r="P57" s="44"/>
      <c r="Q57" s="44"/>
      <c r="R57" s="44"/>
      <c r="S57" s="44"/>
      <c r="T57" s="6"/>
      <c r="U57" s="6"/>
      <c r="V57" s="6"/>
      <c r="W57" s="6"/>
      <c r="X57" s="6"/>
      <c r="Y57" s="6"/>
      <c r="Z57" s="6"/>
      <c r="AA57" s="6"/>
    </row>
    <row r="58" spans="1:27">
      <c r="A58" s="6"/>
      <c r="B58" s="38"/>
      <c r="C58" s="45" t="s">
        <v>234</v>
      </c>
      <c r="D58" s="72">
        <v>0.14599999999999999</v>
      </c>
      <c r="E58" s="40">
        <v>75.040000000000006</v>
      </c>
      <c r="F58" s="42">
        <v>3</v>
      </c>
      <c r="G58" s="40">
        <v>0.6</v>
      </c>
      <c r="H58" s="40">
        <v>10.96</v>
      </c>
      <c r="I58" s="40">
        <v>0.44</v>
      </c>
      <c r="J58" s="85">
        <v>0.09</v>
      </c>
      <c r="K58" s="6"/>
      <c r="L58" s="6"/>
      <c r="M58" s="44"/>
      <c r="N58" s="44"/>
      <c r="O58" s="44"/>
      <c r="P58" s="44"/>
      <c r="Q58" s="44"/>
      <c r="R58" s="44"/>
      <c r="S58" s="44"/>
      <c r="T58" s="6"/>
      <c r="U58" s="6"/>
      <c r="V58" s="6"/>
      <c r="W58" s="6"/>
      <c r="X58" s="6"/>
      <c r="Y58" s="6"/>
      <c r="Z58" s="6"/>
      <c r="AA58" s="6"/>
    </row>
    <row r="59" spans="1:27">
      <c r="A59" s="6"/>
      <c r="B59" s="38"/>
      <c r="C59" s="45" t="s">
        <v>235</v>
      </c>
      <c r="D59" s="72">
        <v>6.8000000000000005E-2</v>
      </c>
      <c r="E59" s="40">
        <v>59.6</v>
      </c>
      <c r="F59" s="42">
        <v>3</v>
      </c>
      <c r="G59" s="40">
        <v>0.6</v>
      </c>
      <c r="H59" s="40">
        <v>4.05</v>
      </c>
      <c r="I59" s="40">
        <v>0.2</v>
      </c>
      <c r="J59" s="85">
        <v>0.04</v>
      </c>
      <c r="K59" s="6"/>
      <c r="L59" s="6"/>
      <c r="M59" s="44"/>
      <c r="N59" s="44"/>
      <c r="O59" s="44"/>
      <c r="P59" s="44"/>
      <c r="Q59" s="44"/>
      <c r="R59" s="44"/>
      <c r="S59" s="44"/>
      <c r="T59" s="6"/>
      <c r="U59" s="6"/>
      <c r="V59" s="6"/>
      <c r="W59" s="6"/>
      <c r="X59" s="6"/>
      <c r="Y59" s="6"/>
      <c r="Z59" s="6"/>
      <c r="AA59" s="6"/>
    </row>
    <row r="60" spans="1:27">
      <c r="A60" s="6"/>
      <c r="B60" s="38"/>
      <c r="C60" s="45" t="s">
        <v>236</v>
      </c>
      <c r="D60" s="72">
        <v>5.8000000000000003E-2</v>
      </c>
      <c r="E60" s="40">
        <v>65.959999999999994</v>
      </c>
      <c r="F60" s="42">
        <v>3</v>
      </c>
      <c r="G60" s="40">
        <v>0.6</v>
      </c>
      <c r="H60" s="40">
        <v>3.83</v>
      </c>
      <c r="I60" s="40">
        <v>0.17</v>
      </c>
      <c r="J60" s="85">
        <v>0.03</v>
      </c>
      <c r="K60" s="6"/>
      <c r="L60" s="6"/>
      <c r="M60" s="44"/>
      <c r="N60" s="44"/>
      <c r="O60" s="44"/>
      <c r="P60" s="44"/>
      <c r="Q60" s="44"/>
      <c r="R60" s="44"/>
      <c r="S60" s="44"/>
      <c r="T60" s="6"/>
      <c r="U60" s="6"/>
      <c r="V60" s="6"/>
      <c r="W60" s="6"/>
      <c r="X60" s="6"/>
      <c r="Y60" s="6"/>
      <c r="Z60" s="6"/>
      <c r="AA60" s="6"/>
    </row>
    <row r="61" spans="1:27">
      <c r="A61" s="6"/>
      <c r="B61" s="38"/>
      <c r="C61" s="45" t="s">
        <v>237</v>
      </c>
      <c r="D61" s="72">
        <v>0.14799999999999999</v>
      </c>
      <c r="E61" s="40">
        <v>74.92</v>
      </c>
      <c r="F61" s="42">
        <v>3</v>
      </c>
      <c r="G61" s="40">
        <v>0.6</v>
      </c>
      <c r="H61" s="40">
        <v>11.09</v>
      </c>
      <c r="I61" s="40">
        <v>0.44</v>
      </c>
      <c r="J61" s="85">
        <v>0.09</v>
      </c>
      <c r="K61" s="6"/>
      <c r="L61" s="6"/>
      <c r="M61" s="44"/>
      <c r="N61" s="44"/>
      <c r="O61" s="44"/>
      <c r="P61" s="44"/>
      <c r="Q61" s="44"/>
      <c r="R61" s="44"/>
      <c r="S61" s="44"/>
      <c r="T61" s="6"/>
      <c r="U61" s="6"/>
      <c r="V61" s="6"/>
      <c r="W61" s="6"/>
      <c r="X61" s="6"/>
      <c r="Y61" s="6"/>
      <c r="Z61" s="6"/>
      <c r="AA61" s="6"/>
    </row>
    <row r="62" spans="1:27">
      <c r="A62" s="6"/>
      <c r="B62" s="38"/>
      <c r="C62" s="45" t="s">
        <v>238</v>
      </c>
      <c r="D62" s="72">
        <v>9.9000000000000005E-2</v>
      </c>
      <c r="E62" s="40">
        <v>64.94</v>
      </c>
      <c r="F62" s="42">
        <v>3</v>
      </c>
      <c r="G62" s="40">
        <v>0.6</v>
      </c>
      <c r="H62" s="40">
        <v>6.43</v>
      </c>
      <c r="I62" s="40">
        <v>0.3</v>
      </c>
      <c r="J62" s="85">
        <v>0.06</v>
      </c>
      <c r="K62" s="6"/>
      <c r="L62" s="6"/>
      <c r="M62" s="44"/>
      <c r="N62" s="44"/>
      <c r="O62" s="44"/>
      <c r="P62" s="44"/>
      <c r="Q62" s="44"/>
      <c r="R62" s="44"/>
      <c r="S62" s="44"/>
      <c r="T62" s="6"/>
      <c r="U62" s="6"/>
      <c r="V62" s="6"/>
      <c r="W62" s="6"/>
      <c r="X62" s="6"/>
      <c r="Y62" s="6"/>
      <c r="Z62" s="6"/>
      <c r="AA62" s="6"/>
    </row>
    <row r="63" spans="1:27">
      <c r="A63" s="6"/>
      <c r="B63" s="38"/>
      <c r="C63" s="45" t="s">
        <v>239</v>
      </c>
      <c r="D63" s="72">
        <v>0.10299999999999999</v>
      </c>
      <c r="E63" s="40">
        <v>68.86</v>
      </c>
      <c r="F63" s="42">
        <v>3</v>
      </c>
      <c r="G63" s="40">
        <v>0.6</v>
      </c>
      <c r="H63" s="40">
        <v>7.09</v>
      </c>
      <c r="I63" s="40">
        <v>0.31</v>
      </c>
      <c r="J63" s="85">
        <v>0.06</v>
      </c>
      <c r="K63" s="6"/>
      <c r="L63" s="6"/>
      <c r="M63" s="44"/>
      <c r="N63" s="44"/>
      <c r="O63" s="44"/>
      <c r="P63" s="44"/>
      <c r="Q63" s="44"/>
      <c r="R63" s="44"/>
      <c r="S63" s="44"/>
      <c r="T63" s="6"/>
      <c r="U63" s="6"/>
      <c r="V63" s="6"/>
      <c r="W63" s="6"/>
      <c r="X63" s="6"/>
      <c r="Y63" s="6"/>
      <c r="Z63" s="6"/>
      <c r="AA63" s="6"/>
    </row>
    <row r="64" spans="1:27">
      <c r="A64" s="6"/>
      <c r="B64" s="38"/>
      <c r="C64" s="45" t="s">
        <v>240</v>
      </c>
      <c r="D64" s="72">
        <v>0.13500000000000001</v>
      </c>
      <c r="E64" s="40">
        <v>75.2</v>
      </c>
      <c r="F64" s="42">
        <v>3</v>
      </c>
      <c r="G64" s="40">
        <v>0.6</v>
      </c>
      <c r="H64" s="40">
        <v>10.15</v>
      </c>
      <c r="I64" s="40">
        <v>0.41</v>
      </c>
      <c r="J64" s="85">
        <v>0.08</v>
      </c>
      <c r="K64" s="6"/>
      <c r="L64" s="6"/>
      <c r="M64" s="44"/>
      <c r="N64" s="44"/>
      <c r="O64" s="44"/>
      <c r="P64" s="44"/>
      <c r="Q64" s="44"/>
      <c r="R64" s="44"/>
      <c r="S64" s="44"/>
      <c r="T64" s="6"/>
      <c r="U64" s="6"/>
      <c r="V64" s="6"/>
      <c r="W64" s="6"/>
      <c r="X64" s="6"/>
      <c r="Y64" s="6"/>
      <c r="Z64" s="6"/>
      <c r="AA64" s="6"/>
    </row>
    <row r="65" spans="1:27">
      <c r="A65" s="6"/>
      <c r="B65" s="38"/>
      <c r="C65" s="45" t="s">
        <v>241</v>
      </c>
      <c r="D65" s="72">
        <v>0.13500000000000001</v>
      </c>
      <c r="E65" s="40">
        <v>72.22</v>
      </c>
      <c r="F65" s="42">
        <v>3</v>
      </c>
      <c r="G65" s="40">
        <v>0.6</v>
      </c>
      <c r="H65" s="40">
        <v>9.75</v>
      </c>
      <c r="I65" s="40">
        <v>0.41</v>
      </c>
      <c r="J65" s="85">
        <v>0.08</v>
      </c>
      <c r="K65" s="6"/>
      <c r="L65" s="6"/>
      <c r="M65" s="44"/>
      <c r="N65" s="44"/>
      <c r="O65" s="44"/>
      <c r="P65" s="44"/>
      <c r="Q65" s="44"/>
      <c r="R65" s="44"/>
      <c r="S65" s="44"/>
      <c r="T65" s="6"/>
      <c r="U65" s="6"/>
      <c r="V65" s="6"/>
      <c r="W65" s="6"/>
      <c r="X65" s="6"/>
      <c r="Y65" s="6"/>
      <c r="Z65" s="6"/>
      <c r="AA65" s="6"/>
    </row>
    <row r="66" spans="1:27">
      <c r="A66" s="6"/>
      <c r="B66" s="38"/>
      <c r="C66" s="45" t="s">
        <v>242</v>
      </c>
      <c r="D66" s="72">
        <v>9.1999999999999998E-2</v>
      </c>
      <c r="E66" s="40">
        <v>61.71</v>
      </c>
      <c r="F66" s="42">
        <v>3</v>
      </c>
      <c r="G66" s="40">
        <v>0.6</v>
      </c>
      <c r="H66" s="40">
        <v>5.68</v>
      </c>
      <c r="I66" s="40">
        <v>0.28000000000000003</v>
      </c>
      <c r="J66" s="85">
        <v>0.06</v>
      </c>
      <c r="K66" s="6"/>
      <c r="L66" s="6"/>
      <c r="M66" s="44"/>
      <c r="N66" s="44"/>
      <c r="O66" s="44"/>
      <c r="P66" s="44"/>
      <c r="Q66" s="44"/>
      <c r="R66" s="44"/>
      <c r="S66" s="44"/>
      <c r="T66" s="6"/>
      <c r="U66" s="6"/>
      <c r="V66" s="6"/>
      <c r="W66" s="6"/>
      <c r="X66" s="6"/>
      <c r="Y66" s="6"/>
      <c r="Z66" s="6"/>
      <c r="AA66" s="6"/>
    </row>
    <row r="67" spans="1:27">
      <c r="A67" s="6"/>
      <c r="B67" s="38"/>
      <c r="C67" s="45" t="s">
        <v>243</v>
      </c>
      <c r="D67" s="72">
        <v>0.14399999999999999</v>
      </c>
      <c r="E67" s="40">
        <v>74.27</v>
      </c>
      <c r="F67" s="42">
        <v>3</v>
      </c>
      <c r="G67" s="40">
        <v>0.6</v>
      </c>
      <c r="H67" s="40">
        <v>10.69</v>
      </c>
      <c r="I67" s="40">
        <v>0.43</v>
      </c>
      <c r="J67" s="85">
        <v>0.09</v>
      </c>
      <c r="K67" s="6"/>
      <c r="L67" s="6"/>
      <c r="M67" s="44"/>
      <c r="N67" s="44"/>
      <c r="O67" s="44"/>
      <c r="P67" s="44"/>
      <c r="Q67" s="44"/>
      <c r="R67" s="44"/>
      <c r="S67" s="44"/>
      <c r="T67" s="6"/>
      <c r="U67" s="6"/>
      <c r="V67" s="6"/>
      <c r="W67" s="6"/>
      <c r="X67" s="6"/>
      <c r="Y67" s="6"/>
      <c r="Z67" s="6"/>
      <c r="AA67" s="6"/>
    </row>
    <row r="68" spans="1:27">
      <c r="A68" s="6"/>
      <c r="B68" s="38"/>
      <c r="C68" s="45" t="s">
        <v>244</v>
      </c>
      <c r="D68" s="72">
        <v>0.125</v>
      </c>
      <c r="E68" s="40">
        <v>70.22</v>
      </c>
      <c r="F68" s="42">
        <v>3</v>
      </c>
      <c r="G68" s="40">
        <v>0.6</v>
      </c>
      <c r="H68" s="40">
        <v>8.7799999999999994</v>
      </c>
      <c r="I68" s="40">
        <v>0.38</v>
      </c>
      <c r="J68" s="85">
        <v>0.08</v>
      </c>
      <c r="K68" s="6"/>
      <c r="L68" s="6"/>
      <c r="M68" s="44"/>
      <c r="N68" s="44"/>
      <c r="O68" s="44"/>
      <c r="P68" s="44"/>
      <c r="Q68" s="44"/>
      <c r="R68" s="44"/>
      <c r="S68" s="44"/>
      <c r="T68" s="6"/>
      <c r="U68" s="6"/>
      <c r="V68" s="6"/>
      <c r="W68" s="6"/>
      <c r="X68" s="6"/>
      <c r="Y68" s="6"/>
      <c r="Z68" s="6"/>
      <c r="AA68" s="6"/>
    </row>
    <row r="69" spans="1:27">
      <c r="A69" s="6"/>
      <c r="B69" s="38"/>
      <c r="C69" s="45" t="s">
        <v>245</v>
      </c>
      <c r="D69" s="72">
        <v>0.125</v>
      </c>
      <c r="E69" s="40">
        <v>68.02</v>
      </c>
      <c r="F69" s="42">
        <v>3</v>
      </c>
      <c r="G69" s="40">
        <v>0.6</v>
      </c>
      <c r="H69" s="40">
        <v>8.5</v>
      </c>
      <c r="I69" s="40">
        <v>0.38</v>
      </c>
      <c r="J69" s="85">
        <v>0.08</v>
      </c>
      <c r="K69" s="6"/>
      <c r="L69" s="6"/>
      <c r="M69" s="44"/>
      <c r="N69" s="44"/>
      <c r="O69" s="44"/>
      <c r="P69" s="44"/>
      <c r="Q69" s="44"/>
      <c r="R69" s="44"/>
      <c r="S69" s="44"/>
      <c r="T69" s="6"/>
      <c r="U69" s="6"/>
      <c r="V69" s="6"/>
      <c r="W69" s="6"/>
      <c r="X69" s="6"/>
      <c r="Y69" s="6"/>
      <c r="Z69" s="6"/>
      <c r="AA69" s="6"/>
    </row>
    <row r="70" spans="1:27">
      <c r="A70" s="6"/>
      <c r="B70" s="38"/>
      <c r="C70" s="45" t="s">
        <v>246</v>
      </c>
      <c r="D70" s="72">
        <v>0.11</v>
      </c>
      <c r="E70" s="40">
        <v>66.88</v>
      </c>
      <c r="F70" s="42">
        <v>3</v>
      </c>
      <c r="G70" s="40">
        <v>0.6</v>
      </c>
      <c r="H70" s="40">
        <v>7.36</v>
      </c>
      <c r="I70" s="40">
        <v>0.33</v>
      </c>
      <c r="J70" s="85">
        <v>7.0000000000000007E-2</v>
      </c>
      <c r="K70" s="6"/>
      <c r="L70" s="6"/>
      <c r="M70" s="44"/>
      <c r="N70" s="44"/>
      <c r="O70" s="44"/>
      <c r="P70" s="44"/>
      <c r="Q70" s="44"/>
      <c r="R70" s="44"/>
      <c r="S70" s="44"/>
      <c r="T70" s="6"/>
      <c r="U70" s="6"/>
      <c r="V70" s="6"/>
      <c r="W70" s="6"/>
      <c r="X70" s="6"/>
      <c r="Y70" s="6"/>
      <c r="Z70" s="6"/>
      <c r="AA70" s="6"/>
    </row>
    <row r="71" spans="1:27">
      <c r="A71" s="6"/>
      <c r="B71" s="38"/>
      <c r="C71" s="45" t="s">
        <v>247</v>
      </c>
      <c r="D71" s="72">
        <v>0.13900000000000001</v>
      </c>
      <c r="E71" s="40">
        <v>76.22</v>
      </c>
      <c r="F71" s="42">
        <v>3</v>
      </c>
      <c r="G71" s="40">
        <v>0.6</v>
      </c>
      <c r="H71" s="40">
        <v>10.59</v>
      </c>
      <c r="I71" s="40">
        <v>0.42</v>
      </c>
      <c r="J71" s="85">
        <v>0.08</v>
      </c>
      <c r="K71" s="6"/>
      <c r="L71" s="6"/>
      <c r="M71" s="44"/>
      <c r="N71" s="44"/>
      <c r="O71" s="44"/>
      <c r="P71" s="44"/>
      <c r="Q71" s="44"/>
      <c r="R71" s="44"/>
      <c r="S71" s="44"/>
      <c r="T71" s="6"/>
      <c r="U71" s="6"/>
      <c r="V71" s="6"/>
      <c r="W71" s="6"/>
      <c r="X71" s="6"/>
      <c r="Y71" s="6"/>
      <c r="Z71" s="6"/>
      <c r="AA71" s="6"/>
    </row>
    <row r="72" spans="1:27">
      <c r="A72" s="6"/>
      <c r="B72" s="38"/>
      <c r="C72" s="45" t="s">
        <v>248</v>
      </c>
      <c r="D72" s="72">
        <v>0.11</v>
      </c>
      <c r="E72" s="40">
        <v>70.02</v>
      </c>
      <c r="F72" s="42">
        <v>3</v>
      </c>
      <c r="G72" s="40">
        <v>0.6</v>
      </c>
      <c r="H72" s="40">
        <v>7.7</v>
      </c>
      <c r="I72" s="40">
        <v>0.33</v>
      </c>
      <c r="J72" s="85">
        <v>7.0000000000000007E-2</v>
      </c>
      <c r="K72" s="6"/>
      <c r="L72" s="6"/>
      <c r="M72" s="44"/>
      <c r="N72" s="44"/>
      <c r="O72" s="44"/>
      <c r="P72" s="44"/>
      <c r="Q72" s="44"/>
      <c r="R72" s="44"/>
      <c r="S72" s="44"/>
      <c r="T72" s="6"/>
      <c r="U72" s="6"/>
      <c r="V72" s="6"/>
      <c r="W72" s="6"/>
      <c r="X72" s="6"/>
      <c r="Y72" s="6"/>
      <c r="Z72" s="6"/>
      <c r="AA72" s="6"/>
    </row>
    <row r="73" spans="1:27">
      <c r="A73" s="6"/>
      <c r="B73" s="38"/>
      <c r="C73" s="45" t="s">
        <v>249</v>
      </c>
      <c r="D73" s="72">
        <v>0.125</v>
      </c>
      <c r="E73" s="40">
        <v>71.02</v>
      </c>
      <c r="F73" s="42">
        <v>3</v>
      </c>
      <c r="G73" s="40">
        <v>0.6</v>
      </c>
      <c r="H73" s="40">
        <v>8.8800000000000008</v>
      </c>
      <c r="I73" s="40">
        <v>0.38</v>
      </c>
      <c r="J73" s="85">
        <v>0.08</v>
      </c>
      <c r="K73" s="6"/>
      <c r="L73" s="6"/>
      <c r="M73" s="44"/>
      <c r="N73" s="44"/>
      <c r="O73" s="44"/>
      <c r="P73" s="44"/>
      <c r="Q73" s="44"/>
      <c r="R73" s="44"/>
      <c r="S73" s="44"/>
      <c r="T73" s="6"/>
      <c r="U73" s="6"/>
      <c r="V73" s="6"/>
      <c r="W73" s="6"/>
      <c r="X73" s="6"/>
      <c r="Y73" s="6"/>
      <c r="Z73" s="6"/>
      <c r="AA73" s="6"/>
    </row>
    <row r="74" spans="1:27">
      <c r="A74" s="6"/>
      <c r="B74" s="38"/>
      <c r="C74" s="45" t="s">
        <v>250</v>
      </c>
      <c r="D74" s="72">
        <v>9.0999999999999998E-2</v>
      </c>
      <c r="E74" s="40">
        <v>62.87</v>
      </c>
      <c r="F74" s="42">
        <v>3</v>
      </c>
      <c r="G74" s="40">
        <v>0.6</v>
      </c>
      <c r="H74" s="40">
        <v>5.72</v>
      </c>
      <c r="I74" s="40">
        <v>0.27</v>
      </c>
      <c r="J74" s="85">
        <v>0.05</v>
      </c>
      <c r="K74" s="86"/>
      <c r="L74" s="6"/>
      <c r="M74" s="44"/>
      <c r="N74" s="44"/>
      <c r="O74" s="44"/>
      <c r="P74" s="44"/>
      <c r="Q74" s="44"/>
      <c r="R74" s="44"/>
      <c r="S74" s="44"/>
      <c r="T74" s="6"/>
      <c r="U74" s="6"/>
      <c r="V74" s="6"/>
      <c r="W74" s="6"/>
      <c r="X74" s="6"/>
      <c r="Y74" s="6"/>
      <c r="Z74" s="6"/>
      <c r="AA74" s="6"/>
    </row>
    <row r="75" spans="1:27">
      <c r="A75" s="6"/>
      <c r="B75" s="38"/>
      <c r="C75" s="45" t="s">
        <v>251</v>
      </c>
      <c r="D75" s="72">
        <v>9.0999999999999998E-2</v>
      </c>
      <c r="E75" s="40">
        <v>67.77</v>
      </c>
      <c r="F75" s="42">
        <v>3</v>
      </c>
      <c r="G75" s="40">
        <v>0.6</v>
      </c>
      <c r="H75" s="40">
        <v>6.17</v>
      </c>
      <c r="I75" s="40">
        <v>0.27</v>
      </c>
      <c r="J75" s="85">
        <v>0.05</v>
      </c>
      <c r="K75" s="6"/>
      <c r="L75" s="6"/>
      <c r="M75" s="44"/>
      <c r="N75" s="44"/>
      <c r="O75" s="44"/>
      <c r="P75" s="44"/>
      <c r="Q75" s="44"/>
      <c r="R75" s="44"/>
      <c r="S75" s="44"/>
      <c r="T75" s="6"/>
      <c r="U75" s="6"/>
      <c r="V75" s="6"/>
      <c r="W75" s="6"/>
      <c r="X75" s="6"/>
      <c r="Y75" s="6"/>
      <c r="Z75" s="6"/>
      <c r="AA75" s="6"/>
    </row>
    <row r="76" spans="1:27">
      <c r="A76" s="6"/>
      <c r="B76" s="38"/>
      <c r="C76" s="45" t="s">
        <v>252</v>
      </c>
      <c r="D76" s="72">
        <v>0.14000000000000001</v>
      </c>
      <c r="E76" s="40">
        <v>72.930000000000007</v>
      </c>
      <c r="F76" s="42">
        <v>3</v>
      </c>
      <c r="G76" s="40">
        <v>0.6</v>
      </c>
      <c r="H76" s="40">
        <v>10.210000000000001</v>
      </c>
      <c r="I76" s="40">
        <v>0.42</v>
      </c>
      <c r="J76" s="85">
        <v>0.08</v>
      </c>
      <c r="K76" s="6"/>
      <c r="L76" s="6"/>
      <c r="M76" s="44"/>
      <c r="N76" s="44"/>
      <c r="O76" s="44"/>
      <c r="P76" s="44"/>
      <c r="Q76" s="44"/>
      <c r="R76" s="44"/>
      <c r="S76" s="44"/>
      <c r="T76" s="6"/>
      <c r="U76" s="6"/>
      <c r="V76" s="6"/>
      <c r="W76" s="6"/>
      <c r="X76" s="6"/>
      <c r="Y76" s="6"/>
      <c r="Z76" s="6"/>
      <c r="AA76" s="6"/>
    </row>
    <row r="77" spans="1:27">
      <c r="A77" s="6"/>
      <c r="B77" s="38"/>
      <c r="C77" s="45" t="s">
        <v>253</v>
      </c>
      <c r="D77" s="72">
        <v>0.15</v>
      </c>
      <c r="E77" s="40">
        <v>75.099999999999994</v>
      </c>
      <c r="F77" s="42">
        <v>3</v>
      </c>
      <c r="G77" s="40">
        <v>0.6</v>
      </c>
      <c r="H77" s="40">
        <v>11.27</v>
      </c>
      <c r="I77" s="40">
        <v>0.45</v>
      </c>
      <c r="J77" s="85">
        <v>0.09</v>
      </c>
      <c r="K77" s="6"/>
      <c r="L77" s="6"/>
      <c r="M77" s="44"/>
      <c r="N77" s="44"/>
      <c r="O77" s="44"/>
      <c r="P77" s="44"/>
      <c r="Q77" s="44"/>
      <c r="R77" s="44"/>
      <c r="S77" s="44"/>
      <c r="T77" s="6"/>
      <c r="U77" s="6"/>
      <c r="V77" s="6"/>
      <c r="W77" s="6"/>
      <c r="X77" s="6"/>
      <c r="Y77" s="6"/>
      <c r="Z77" s="6"/>
      <c r="AA77" s="6"/>
    </row>
    <row r="78" spans="1:27">
      <c r="A78" s="6"/>
      <c r="B78" s="38"/>
      <c r="C78" s="45" t="s">
        <v>254</v>
      </c>
      <c r="D78" s="72">
        <v>0.125</v>
      </c>
      <c r="E78" s="40">
        <v>72.34</v>
      </c>
      <c r="F78" s="42">
        <v>3</v>
      </c>
      <c r="G78" s="40">
        <v>0.6</v>
      </c>
      <c r="H78" s="40">
        <v>9.0399999999999991</v>
      </c>
      <c r="I78" s="40">
        <v>0.38</v>
      </c>
      <c r="J78" s="85">
        <v>0.08</v>
      </c>
      <c r="K78" s="6"/>
      <c r="L78" s="6"/>
      <c r="M78" s="44"/>
      <c r="N78" s="44"/>
      <c r="O78" s="44"/>
      <c r="P78" s="44"/>
      <c r="Q78" s="44"/>
      <c r="R78" s="44"/>
      <c r="S78" s="44"/>
      <c r="T78" s="6"/>
      <c r="U78" s="6"/>
      <c r="V78" s="6"/>
      <c r="W78" s="6"/>
      <c r="X78" s="6"/>
      <c r="Y78" s="6"/>
      <c r="Z78" s="6"/>
      <c r="AA78" s="6"/>
    </row>
    <row r="79" spans="1:27">
      <c r="A79" s="6"/>
      <c r="B79" s="38"/>
      <c r="C79" s="45" t="s">
        <v>255</v>
      </c>
      <c r="D79" s="72">
        <v>0.13900000000000001</v>
      </c>
      <c r="E79" s="40">
        <v>74.540000000000006</v>
      </c>
      <c r="F79" s="42">
        <v>3</v>
      </c>
      <c r="G79" s="40">
        <v>0.6</v>
      </c>
      <c r="H79" s="40">
        <v>10.36</v>
      </c>
      <c r="I79" s="40">
        <v>0.42</v>
      </c>
      <c r="J79" s="85">
        <v>0.08</v>
      </c>
      <c r="K79" s="6"/>
      <c r="L79" s="6"/>
      <c r="M79" s="44"/>
      <c r="N79" s="44"/>
      <c r="O79" s="44"/>
      <c r="P79" s="44"/>
      <c r="Q79" s="44"/>
      <c r="R79" s="44"/>
      <c r="S79" s="44"/>
      <c r="T79" s="6"/>
      <c r="U79" s="6"/>
      <c r="V79" s="6"/>
      <c r="W79" s="6"/>
      <c r="X79" s="6"/>
      <c r="Y79" s="6"/>
      <c r="Z79" s="6"/>
      <c r="AA79" s="6"/>
    </row>
    <row r="80" spans="1:27">
      <c r="A80" s="6"/>
      <c r="B80" s="38"/>
      <c r="C80" s="45" t="s">
        <v>256</v>
      </c>
      <c r="D80" s="72">
        <v>0.13800000000000001</v>
      </c>
      <c r="E80" s="40">
        <v>74</v>
      </c>
      <c r="F80" s="42">
        <v>3</v>
      </c>
      <c r="G80" s="40">
        <v>0.6</v>
      </c>
      <c r="H80" s="40">
        <v>10.210000000000001</v>
      </c>
      <c r="I80" s="40">
        <v>0.41</v>
      </c>
      <c r="J80" s="85">
        <v>0.08</v>
      </c>
      <c r="K80" s="6"/>
      <c r="L80" s="6"/>
      <c r="M80" s="44"/>
      <c r="N80" s="44"/>
      <c r="O80" s="44"/>
      <c r="P80" s="44"/>
      <c r="Q80" s="44"/>
      <c r="R80" s="44"/>
      <c r="S80" s="44"/>
      <c r="T80" s="6"/>
      <c r="U80" s="6"/>
      <c r="V80" s="6"/>
      <c r="W80" s="6"/>
      <c r="X80" s="6"/>
      <c r="Y80" s="6"/>
      <c r="Z80" s="6"/>
      <c r="AA80" s="6"/>
    </row>
    <row r="81" spans="1:27">
      <c r="A81" s="21"/>
      <c r="B81" s="81"/>
      <c r="C81" s="82" t="s">
        <v>257</v>
      </c>
      <c r="D81" s="83"/>
      <c r="E81" s="87"/>
      <c r="F81" s="83"/>
      <c r="G81" s="83"/>
      <c r="H81" s="88"/>
      <c r="I81" s="88"/>
      <c r="J81" s="89"/>
      <c r="K81" s="6"/>
      <c r="L81" s="6"/>
      <c r="M81" s="44"/>
      <c r="N81" s="44"/>
      <c r="O81" s="44"/>
      <c r="P81" s="44"/>
      <c r="Q81" s="44"/>
      <c r="R81" s="44"/>
      <c r="S81" s="44"/>
      <c r="T81" s="21"/>
      <c r="U81" s="21"/>
      <c r="V81" s="21"/>
      <c r="W81" s="21"/>
      <c r="X81" s="21"/>
      <c r="Y81" s="21"/>
      <c r="Z81" s="21"/>
      <c r="AA81" s="21"/>
    </row>
    <row r="82" spans="1:27">
      <c r="A82" s="6"/>
      <c r="B82" s="38"/>
      <c r="C82" s="45" t="s">
        <v>258</v>
      </c>
      <c r="D82" s="72">
        <v>0.128</v>
      </c>
      <c r="E82" s="40">
        <v>73.84</v>
      </c>
      <c r="F82" s="42">
        <v>1.1000000000000001</v>
      </c>
      <c r="G82" s="40">
        <v>0.11</v>
      </c>
      <c r="H82" s="40">
        <v>9.4499999999999993</v>
      </c>
      <c r="I82" s="40">
        <v>0.14000000000000001</v>
      </c>
      <c r="J82" s="85">
        <v>0.01</v>
      </c>
      <c r="K82" s="6"/>
      <c r="L82" s="6"/>
      <c r="M82" s="44"/>
      <c r="N82" s="44"/>
      <c r="O82" s="44"/>
      <c r="P82" s="44"/>
      <c r="Q82" s="44"/>
      <c r="R82" s="44"/>
      <c r="S82" s="44"/>
      <c r="T82" s="6"/>
      <c r="U82" s="6"/>
      <c r="V82" s="6"/>
      <c r="W82" s="6"/>
      <c r="X82" s="6"/>
      <c r="Y82" s="6"/>
      <c r="Z82" s="6"/>
      <c r="AA82" s="6"/>
    </row>
    <row r="83" spans="1:27">
      <c r="A83" s="6"/>
      <c r="B83" s="38"/>
      <c r="C83" s="45" t="s">
        <v>259</v>
      </c>
      <c r="D83" s="72">
        <v>8.4000000000000005E-2</v>
      </c>
      <c r="E83" s="40">
        <v>68.44</v>
      </c>
      <c r="F83" s="42">
        <v>1.1000000000000001</v>
      </c>
      <c r="G83" s="40">
        <v>0.11</v>
      </c>
      <c r="H83" s="40">
        <v>5.75</v>
      </c>
      <c r="I83" s="40">
        <v>0.09</v>
      </c>
      <c r="J83" s="85">
        <v>0.01</v>
      </c>
      <c r="K83" s="6"/>
      <c r="L83" s="6"/>
      <c r="M83" s="44"/>
      <c r="N83" s="44"/>
      <c r="O83" s="44"/>
      <c r="P83" s="44"/>
      <c r="Q83" s="44"/>
      <c r="R83" s="44"/>
      <c r="S83" s="44"/>
      <c r="T83" s="6"/>
      <c r="U83" s="6"/>
      <c r="V83" s="6"/>
      <c r="W83" s="6"/>
      <c r="X83" s="6"/>
      <c r="Y83" s="6"/>
      <c r="Z83" s="6"/>
      <c r="AA83" s="6"/>
    </row>
    <row r="84" spans="1:27">
      <c r="A84" s="6"/>
      <c r="B84" s="38"/>
      <c r="C84" s="45" t="s">
        <v>260</v>
      </c>
      <c r="D84" s="72">
        <v>0.125</v>
      </c>
      <c r="E84" s="40">
        <v>71.06</v>
      </c>
      <c r="F84" s="42">
        <v>1.1000000000000001</v>
      </c>
      <c r="G84" s="40">
        <v>0.11</v>
      </c>
      <c r="H84" s="40">
        <v>8.8800000000000008</v>
      </c>
      <c r="I84" s="40">
        <v>0.14000000000000001</v>
      </c>
      <c r="J84" s="85">
        <v>0.01</v>
      </c>
      <c r="K84" s="6"/>
      <c r="L84" s="6"/>
      <c r="M84" s="44"/>
      <c r="N84" s="44"/>
      <c r="O84" s="44"/>
      <c r="P84" s="44"/>
      <c r="Q84" s="44"/>
      <c r="R84" s="44"/>
      <c r="S84" s="44"/>
      <c r="T84" s="6"/>
      <c r="U84" s="6"/>
      <c r="V84" s="6"/>
      <c r="W84" s="6"/>
      <c r="X84" s="6"/>
      <c r="Y84" s="6"/>
      <c r="Z84" s="6"/>
      <c r="AA84" s="6"/>
    </row>
    <row r="85" spans="1:27">
      <c r="A85" s="6"/>
      <c r="B85" s="38"/>
      <c r="C85" s="45" t="s">
        <v>261</v>
      </c>
      <c r="D85" s="72">
        <v>0.12</v>
      </c>
      <c r="E85" s="40">
        <v>81.55</v>
      </c>
      <c r="F85" s="42">
        <v>1.1000000000000001</v>
      </c>
      <c r="G85" s="40">
        <v>0.11</v>
      </c>
      <c r="H85" s="40">
        <v>9.7899999999999991</v>
      </c>
      <c r="I85" s="40">
        <v>0.13</v>
      </c>
      <c r="J85" s="85">
        <v>0.01</v>
      </c>
      <c r="K85" s="6"/>
      <c r="L85" s="6"/>
      <c r="M85" s="44"/>
      <c r="N85" s="44"/>
      <c r="O85" s="44"/>
      <c r="P85" s="44"/>
      <c r="Q85" s="44"/>
      <c r="R85" s="44"/>
      <c r="S85" s="44"/>
      <c r="T85" s="6"/>
      <c r="U85" s="6"/>
      <c r="V85" s="6"/>
      <c r="W85" s="6"/>
      <c r="X85" s="6"/>
      <c r="Y85" s="6"/>
      <c r="Z85" s="6"/>
      <c r="AA85" s="6"/>
    </row>
    <row r="86" spans="1:27" ht="42">
      <c r="A86" s="21"/>
      <c r="B86" s="81"/>
      <c r="C86" s="90" t="s">
        <v>262</v>
      </c>
      <c r="D86" s="83"/>
      <c r="E86" s="87"/>
      <c r="F86" s="83"/>
      <c r="G86" s="83"/>
      <c r="H86" s="88"/>
      <c r="I86" s="88"/>
      <c r="J86" s="89"/>
      <c r="K86" s="6"/>
      <c r="L86" s="6"/>
      <c r="M86" s="44"/>
      <c r="N86" s="44"/>
      <c r="O86" s="44"/>
      <c r="P86" s="44"/>
      <c r="Q86" s="44"/>
      <c r="R86" s="44"/>
      <c r="S86" s="44"/>
      <c r="T86" s="21"/>
      <c r="U86" s="21"/>
      <c r="V86" s="21"/>
      <c r="W86" s="21"/>
      <c r="X86" s="21"/>
      <c r="Y86" s="21"/>
      <c r="Z86" s="21"/>
      <c r="AA86" s="21"/>
    </row>
    <row r="87" spans="1:27">
      <c r="A87" s="6"/>
      <c r="B87" s="38"/>
      <c r="C87" s="45" t="s">
        <v>263</v>
      </c>
      <c r="D87" s="88"/>
      <c r="E87" s="42">
        <v>94.4</v>
      </c>
      <c r="F87" s="42">
        <v>1.9</v>
      </c>
      <c r="G87" s="40">
        <v>0.42</v>
      </c>
      <c r="H87" s="88"/>
      <c r="I87" s="88"/>
      <c r="J87" s="89"/>
      <c r="K87" s="6"/>
      <c r="L87" s="6"/>
      <c r="M87" s="44"/>
      <c r="N87" s="44"/>
      <c r="O87" s="44"/>
      <c r="P87" s="44"/>
      <c r="Q87" s="44"/>
      <c r="R87" s="44"/>
      <c r="S87" s="44"/>
      <c r="T87" s="6"/>
      <c r="U87" s="6"/>
      <c r="V87" s="6"/>
      <c r="W87" s="6"/>
      <c r="X87" s="6"/>
      <c r="Y87" s="6"/>
      <c r="Z87" s="6"/>
      <c r="AA87" s="6"/>
    </row>
    <row r="88" spans="1:27">
      <c r="A88" s="6"/>
      <c r="B88" s="38"/>
      <c r="C88" s="45" t="s">
        <v>264</v>
      </c>
      <c r="D88" s="88"/>
      <c r="E88" s="42">
        <v>93.7</v>
      </c>
      <c r="F88" s="42">
        <v>1.9</v>
      </c>
      <c r="G88" s="40">
        <v>0.42</v>
      </c>
      <c r="H88" s="88"/>
      <c r="I88" s="88"/>
      <c r="J88" s="89"/>
      <c r="K88" s="6"/>
      <c r="L88" s="6"/>
      <c r="M88" s="44"/>
      <c r="N88" s="44"/>
      <c r="O88" s="44"/>
      <c r="P88" s="44"/>
      <c r="Q88" s="44"/>
      <c r="R88" s="44"/>
      <c r="S88" s="44"/>
      <c r="T88" s="6"/>
      <c r="U88" s="6"/>
      <c r="V88" s="6"/>
      <c r="W88" s="6"/>
      <c r="X88" s="6"/>
      <c r="Y88" s="6"/>
      <c r="Z88" s="6"/>
      <c r="AA88" s="6"/>
    </row>
    <row r="89" spans="1:27">
      <c r="A89" s="6"/>
      <c r="B89" s="38"/>
      <c r="C89" s="45" t="s">
        <v>265</v>
      </c>
      <c r="D89" s="88"/>
      <c r="E89" s="42">
        <v>95.5</v>
      </c>
      <c r="F89" s="42">
        <v>1.9</v>
      </c>
      <c r="G89" s="40">
        <v>0.42</v>
      </c>
      <c r="H89" s="88"/>
      <c r="I89" s="88"/>
      <c r="J89" s="89"/>
      <c r="K89" s="6"/>
      <c r="L89" s="6"/>
      <c r="M89" s="44"/>
      <c r="N89" s="44"/>
      <c r="O89" s="44"/>
      <c r="P89" s="44"/>
      <c r="Q89" s="44"/>
      <c r="R89" s="44"/>
      <c r="S89" s="44"/>
      <c r="T89" s="6"/>
      <c r="U89" s="6"/>
      <c r="V89" s="6"/>
      <c r="W89" s="6"/>
      <c r="X89" s="6"/>
      <c r="Y89" s="6"/>
      <c r="Z89" s="6"/>
      <c r="AA89" s="6"/>
    </row>
    <row r="90" spans="1:27">
      <c r="A90" s="6"/>
      <c r="B90" s="38"/>
      <c r="C90" s="45" t="s">
        <v>266</v>
      </c>
      <c r="D90" s="88"/>
      <c r="E90" s="42">
        <v>93.7</v>
      </c>
      <c r="F90" s="42">
        <v>1.9</v>
      </c>
      <c r="G90" s="40">
        <v>0.42</v>
      </c>
      <c r="H90" s="88"/>
      <c r="I90" s="88"/>
      <c r="J90" s="89"/>
      <c r="K90" s="6"/>
      <c r="L90" s="6"/>
      <c r="M90" s="44"/>
      <c r="N90" s="44"/>
      <c r="O90" s="44"/>
      <c r="P90" s="44"/>
      <c r="Q90" s="44"/>
      <c r="R90" s="44"/>
      <c r="S90" s="44"/>
      <c r="T90" s="6"/>
      <c r="U90" s="6"/>
      <c r="V90" s="6"/>
      <c r="W90" s="6"/>
      <c r="X90" s="6"/>
      <c r="Y90" s="6"/>
      <c r="Z90" s="6"/>
      <c r="AA90" s="6"/>
    </row>
    <row r="91" spans="1:27" ht="16" thickBot="1">
      <c r="A91" s="6"/>
      <c r="B91" s="38"/>
      <c r="C91" s="91" t="s">
        <v>267</v>
      </c>
      <c r="D91" s="92"/>
      <c r="E91" s="93">
        <v>95.1</v>
      </c>
      <c r="F91" s="93">
        <v>1.9</v>
      </c>
      <c r="G91" s="94">
        <v>0.42</v>
      </c>
      <c r="H91" s="92"/>
      <c r="I91" s="92"/>
      <c r="J91" s="95"/>
      <c r="K91" s="6"/>
      <c r="L91" s="6"/>
      <c r="M91" s="44"/>
      <c r="N91" s="44"/>
      <c r="O91" s="44"/>
      <c r="P91" s="44"/>
      <c r="Q91" s="44"/>
      <c r="R91" s="44"/>
      <c r="S91" s="44"/>
      <c r="T91" s="6"/>
      <c r="U91" s="6"/>
      <c r="V91" s="6"/>
      <c r="W91" s="6"/>
      <c r="X91" s="6"/>
      <c r="Y91" s="6"/>
      <c r="Z91" s="6"/>
      <c r="AA91" s="6"/>
    </row>
    <row r="92" spans="1:27">
      <c r="A92" s="21"/>
      <c r="B92" s="81"/>
      <c r="C92" s="96" t="s">
        <v>268</v>
      </c>
      <c r="D92" s="21"/>
      <c r="E92" s="97"/>
      <c r="F92" s="97"/>
      <c r="G92" s="97"/>
      <c r="H92" s="21"/>
      <c r="I92" s="21"/>
      <c r="J92" s="21"/>
      <c r="K92" s="21"/>
      <c r="L92" s="21"/>
      <c r="M92" s="44"/>
      <c r="N92" s="44"/>
      <c r="O92" s="44"/>
      <c r="P92" s="44"/>
      <c r="Q92" s="44"/>
      <c r="R92" s="44"/>
      <c r="S92" s="44"/>
      <c r="T92" s="21"/>
      <c r="U92" s="21"/>
      <c r="V92" s="21"/>
      <c r="W92" s="21"/>
      <c r="X92" s="21"/>
      <c r="Y92" s="21"/>
      <c r="Z92" s="21"/>
      <c r="AA92" s="21"/>
    </row>
    <row r="93" spans="1:27">
      <c r="A93" s="8"/>
      <c r="B93" s="8"/>
      <c r="C93" s="873" t="s">
        <v>721</v>
      </c>
      <c r="D93" s="873"/>
      <c r="E93" s="873"/>
      <c r="F93" s="873"/>
      <c r="G93" s="873"/>
      <c r="H93" s="873"/>
      <c r="I93" s="873"/>
      <c r="J93" s="873"/>
      <c r="K93" s="873"/>
      <c r="L93" s="8"/>
      <c r="M93" s="248"/>
      <c r="N93" s="8"/>
      <c r="O93" s="8"/>
      <c r="P93" s="8"/>
      <c r="Q93" s="8"/>
      <c r="R93" s="8"/>
      <c r="S93" s="8"/>
      <c r="T93" s="8"/>
      <c r="U93" s="8"/>
      <c r="V93" s="8"/>
      <c r="W93" s="8"/>
      <c r="X93" s="8"/>
      <c r="Y93" s="8"/>
      <c r="Z93" s="8"/>
      <c r="AA93" s="8"/>
    </row>
    <row r="94" spans="1:27">
      <c r="A94" s="8"/>
      <c r="B94" s="8"/>
      <c r="C94" s="524" t="s">
        <v>722</v>
      </c>
      <c r="D94" s="8"/>
      <c r="E94" s="8"/>
      <c r="F94" s="8"/>
      <c r="G94" s="8"/>
      <c r="H94" s="8"/>
      <c r="I94" s="8"/>
      <c r="J94" s="8"/>
      <c r="K94" s="492"/>
      <c r="L94" s="8"/>
      <c r="M94" s="248"/>
      <c r="N94" s="525"/>
      <c r="O94" s="526"/>
      <c r="P94" s="526"/>
      <c r="Q94" s="525"/>
      <c r="R94" s="8"/>
      <c r="S94" s="527"/>
      <c r="T94" s="8"/>
      <c r="U94" s="8"/>
      <c r="V94" s="8"/>
      <c r="W94" s="8"/>
      <c r="X94" s="8"/>
      <c r="Y94" s="8"/>
      <c r="Z94" s="8"/>
      <c r="AA94" s="8"/>
    </row>
    <row r="95" spans="1:27">
      <c r="A95" s="8"/>
      <c r="B95" s="8"/>
      <c r="C95" s="873" t="s">
        <v>723</v>
      </c>
      <c r="D95" s="873"/>
      <c r="E95" s="873"/>
      <c r="F95" s="873"/>
      <c r="G95" s="873"/>
      <c r="H95" s="873"/>
      <c r="I95" s="873"/>
      <c r="J95" s="873"/>
      <c r="K95" s="873"/>
      <c r="L95" s="8"/>
      <c r="M95" s="248"/>
      <c r="N95" s="525"/>
      <c r="O95" s="526"/>
      <c r="P95" s="526"/>
      <c r="Q95" s="525"/>
      <c r="R95" s="8"/>
      <c r="S95" s="527"/>
      <c r="T95" s="8"/>
      <c r="U95" s="8"/>
      <c r="V95" s="8"/>
      <c r="W95" s="8"/>
      <c r="X95" s="8"/>
      <c r="Y95" s="8"/>
      <c r="Z95" s="8"/>
      <c r="AA95" s="8"/>
    </row>
    <row r="96" spans="1:27">
      <c r="A96" s="8"/>
      <c r="B96" s="8"/>
      <c r="C96" s="528" t="s">
        <v>724</v>
      </c>
      <c r="D96" s="191"/>
      <c r="E96" s="191"/>
      <c r="F96" s="191"/>
      <c r="G96" s="191"/>
      <c r="H96" s="191"/>
      <c r="I96" s="191"/>
      <c r="J96" s="191"/>
      <c r="K96" s="191"/>
      <c r="L96" s="8"/>
      <c r="M96" s="248"/>
      <c r="N96" s="525"/>
      <c r="O96" s="526"/>
      <c r="P96" s="526"/>
      <c r="Q96" s="525"/>
      <c r="R96" s="8"/>
      <c r="S96" s="527"/>
      <c r="T96" s="8"/>
      <c r="U96" s="8"/>
      <c r="V96" s="8"/>
      <c r="W96" s="8"/>
      <c r="X96" s="8"/>
      <c r="Y96" s="8"/>
      <c r="Z96" s="8"/>
      <c r="AA96" s="8"/>
    </row>
    <row r="97" spans="1:27">
      <c r="A97" s="8"/>
      <c r="B97" s="8"/>
      <c r="C97" s="528" t="s">
        <v>801</v>
      </c>
      <c r="D97" s="191"/>
      <c r="E97" s="191"/>
      <c r="F97" s="191"/>
      <c r="G97" s="191"/>
      <c r="H97" s="191"/>
      <c r="I97" s="191"/>
      <c r="J97" s="191"/>
      <c r="K97" s="191"/>
      <c r="L97" s="8"/>
      <c r="M97" s="248"/>
      <c r="N97" s="525"/>
      <c r="O97" s="526"/>
      <c r="P97" s="526"/>
      <c r="Q97" s="525"/>
      <c r="R97" s="8"/>
      <c r="S97" s="527"/>
      <c r="T97" s="8"/>
      <c r="U97" s="8"/>
      <c r="V97" s="8"/>
      <c r="W97" s="8"/>
      <c r="X97" s="8"/>
      <c r="Y97" s="8"/>
      <c r="Z97" s="8"/>
      <c r="AA97" s="8"/>
    </row>
    <row r="98" spans="1:27">
      <c r="A98" s="8"/>
      <c r="B98" s="8"/>
      <c r="C98" s="528" t="s">
        <v>802</v>
      </c>
      <c r="D98" s="191"/>
      <c r="E98" s="191"/>
      <c r="F98" s="191"/>
      <c r="G98" s="191"/>
      <c r="H98" s="191"/>
      <c r="I98" s="191"/>
      <c r="J98" s="191"/>
      <c r="K98" s="191"/>
      <c r="L98" s="8"/>
      <c r="M98" s="248"/>
      <c r="N98" s="525"/>
      <c r="O98" s="526"/>
      <c r="P98" s="526"/>
      <c r="Q98" s="525"/>
      <c r="R98" s="8"/>
      <c r="S98" s="527"/>
      <c r="T98" s="8"/>
      <c r="U98" s="8"/>
      <c r="V98" s="8"/>
      <c r="W98" s="8"/>
      <c r="X98" s="8"/>
      <c r="Y98" s="8"/>
      <c r="Z98" s="8"/>
      <c r="AA98" s="8"/>
    </row>
    <row r="99" spans="1:27">
      <c r="A99" s="8"/>
      <c r="B99" s="8"/>
      <c r="C99" s="528" t="s">
        <v>803</v>
      </c>
      <c r="D99" s="191"/>
      <c r="E99" s="191"/>
      <c r="F99" s="191"/>
      <c r="G99" s="191"/>
      <c r="H99" s="191"/>
      <c r="I99" s="191"/>
      <c r="J99" s="191"/>
      <c r="K99" s="191"/>
      <c r="L99" s="8"/>
      <c r="M99" s="248"/>
      <c r="N99" s="525"/>
      <c r="O99" s="526"/>
      <c r="P99" s="526"/>
      <c r="Q99" s="525"/>
      <c r="R99" s="8"/>
      <c r="S99" s="527"/>
      <c r="T99" s="8"/>
      <c r="U99" s="8"/>
      <c r="V99" s="8"/>
      <c r="W99" s="8"/>
      <c r="X99" s="8"/>
      <c r="Y99" s="8"/>
      <c r="Z99" s="8"/>
      <c r="AA99" s="8"/>
    </row>
    <row r="100" spans="1:27">
      <c r="A100" s="6"/>
      <c r="B100" s="7"/>
      <c r="C100" s="110"/>
      <c r="D100" s="110"/>
      <c r="E100" s="110"/>
      <c r="F100" s="110"/>
      <c r="G100" s="110"/>
      <c r="H100" s="110"/>
      <c r="I100" s="110"/>
      <c r="J100" s="110"/>
      <c r="K100" s="110"/>
      <c r="L100" s="110"/>
      <c r="M100" s="6"/>
      <c r="N100" s="6"/>
      <c r="O100" s="6"/>
      <c r="P100" s="6"/>
      <c r="Q100" s="6"/>
      <c r="R100" s="6"/>
      <c r="S100" s="6"/>
      <c r="T100" s="6"/>
      <c r="U100" s="6"/>
      <c r="V100" s="6"/>
      <c r="W100" s="6"/>
      <c r="X100" s="6"/>
      <c r="Y100" s="6"/>
      <c r="Z100" s="6"/>
      <c r="AA100" s="6"/>
    </row>
    <row r="101" spans="1:27" ht="18">
      <c r="A101" s="21"/>
      <c r="B101" s="22" t="s">
        <v>272</v>
      </c>
      <c r="C101" s="23" t="s">
        <v>273</v>
      </c>
      <c r="D101" s="24"/>
      <c r="E101" s="24"/>
      <c r="F101" s="24"/>
      <c r="G101" s="25"/>
      <c r="H101" s="25"/>
      <c r="I101" s="25"/>
      <c r="J101" s="25"/>
      <c r="K101" s="25"/>
      <c r="L101" s="26"/>
      <c r="M101" s="21"/>
      <c r="N101" s="21"/>
      <c r="O101" s="21"/>
      <c r="P101" s="21"/>
      <c r="Q101" s="21"/>
      <c r="R101" s="21"/>
      <c r="S101" s="21"/>
      <c r="T101" s="21"/>
      <c r="U101" s="21"/>
      <c r="V101" s="21"/>
      <c r="W101" s="21"/>
      <c r="X101" s="21"/>
      <c r="Y101" s="21"/>
      <c r="Z101" s="21"/>
      <c r="AA101" s="21"/>
    </row>
    <row r="102" spans="1:27" ht="16" thickBot="1">
      <c r="A102" s="6"/>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7" thickBot="1">
      <c r="A103" s="81"/>
      <c r="B103" s="81"/>
      <c r="C103" s="529" t="s">
        <v>178</v>
      </c>
      <c r="D103" s="530" t="s">
        <v>274</v>
      </c>
      <c r="E103" s="531" t="s">
        <v>275</v>
      </c>
      <c r="F103" s="6"/>
      <c r="G103" s="31"/>
      <c r="H103" s="105"/>
      <c r="I103" s="106"/>
      <c r="J103" s="106"/>
      <c r="K103" s="81"/>
      <c r="L103" s="81"/>
      <c r="M103" s="6"/>
      <c r="N103" s="6"/>
      <c r="O103" s="6"/>
      <c r="P103" s="6"/>
      <c r="Q103" s="6"/>
      <c r="R103" s="6"/>
      <c r="S103" s="6"/>
      <c r="T103" s="6"/>
      <c r="U103" s="81"/>
      <c r="V103" s="81"/>
      <c r="W103" s="81"/>
      <c r="X103" s="81"/>
      <c r="Y103" s="81"/>
      <c r="Z103" s="81"/>
      <c r="AA103" s="81"/>
    </row>
    <row r="104" spans="1:27">
      <c r="A104" s="6"/>
      <c r="B104" s="7"/>
      <c r="C104" s="107" t="s">
        <v>228</v>
      </c>
      <c r="D104" s="108">
        <v>8.31</v>
      </c>
      <c r="E104" s="532" t="s">
        <v>276</v>
      </c>
      <c r="F104" s="667">
        <f>D104/1000</f>
        <v>8.3099999999999997E-3</v>
      </c>
      <c r="G104" s="105"/>
      <c r="H104" s="105"/>
      <c r="I104" s="106"/>
      <c r="J104" s="110"/>
      <c r="K104" s="6"/>
      <c r="L104" s="6"/>
      <c r="M104" s="44"/>
      <c r="N104" s="44"/>
      <c r="O104" s="6"/>
      <c r="P104" s="6"/>
      <c r="Q104" s="6"/>
      <c r="R104" s="6"/>
      <c r="S104" s="6"/>
      <c r="T104" s="6"/>
      <c r="U104" s="6"/>
      <c r="V104" s="6"/>
      <c r="W104" s="6"/>
      <c r="X104" s="6"/>
      <c r="Y104" s="6"/>
      <c r="Z104" s="6"/>
      <c r="AA104" s="6"/>
    </row>
    <row r="105" spans="1:27">
      <c r="A105" s="6"/>
      <c r="B105" s="7"/>
      <c r="C105" s="111" t="s">
        <v>258</v>
      </c>
      <c r="D105" s="79">
        <v>9.4499999999999993</v>
      </c>
      <c r="E105" s="533" t="s">
        <v>276</v>
      </c>
      <c r="F105" s="667">
        <f t="shared" ref="F105:F113" si="0">D105/1000</f>
        <v>9.4500000000000001E-3</v>
      </c>
      <c r="G105" s="105"/>
      <c r="H105" s="105"/>
      <c r="I105" s="106"/>
      <c r="J105" s="110"/>
      <c r="K105" s="6"/>
      <c r="L105" s="6"/>
      <c r="M105" s="44"/>
      <c r="N105" s="44"/>
      <c r="O105" s="6"/>
      <c r="P105" s="6"/>
      <c r="Q105" s="6"/>
      <c r="R105" s="6"/>
      <c r="S105" s="6"/>
      <c r="T105" s="6"/>
      <c r="U105" s="6"/>
      <c r="V105" s="6"/>
      <c r="W105" s="6"/>
      <c r="X105" s="6"/>
      <c r="Y105" s="6"/>
      <c r="Z105" s="6"/>
      <c r="AA105" s="6"/>
    </row>
    <row r="106" spans="1:27">
      <c r="A106" s="6"/>
      <c r="B106" s="7"/>
      <c r="C106" s="111" t="s">
        <v>277</v>
      </c>
      <c r="D106" s="113">
        <v>5.4440000000000002E-2</v>
      </c>
      <c r="E106" s="533" t="s">
        <v>278</v>
      </c>
      <c r="F106" s="667">
        <f t="shared" si="0"/>
        <v>5.4440000000000001E-5</v>
      </c>
      <c r="G106" s="105"/>
      <c r="H106" s="105"/>
      <c r="I106" s="106"/>
      <c r="J106" s="110"/>
      <c r="K106" s="6"/>
      <c r="L106" s="6"/>
      <c r="M106" s="44"/>
      <c r="N106" s="44"/>
      <c r="O106" s="6"/>
      <c r="P106" s="6"/>
      <c r="Q106" s="6"/>
      <c r="R106" s="6"/>
      <c r="S106" s="6"/>
      <c r="T106" s="6"/>
      <c r="U106" s="6"/>
      <c r="V106" s="6"/>
      <c r="W106" s="6"/>
      <c r="X106" s="6"/>
      <c r="Y106" s="6"/>
      <c r="Z106" s="6"/>
      <c r="AA106" s="6"/>
    </row>
    <row r="107" spans="1:27">
      <c r="A107" s="6"/>
      <c r="B107" s="38"/>
      <c r="C107" s="111" t="s">
        <v>279</v>
      </c>
      <c r="D107" s="79">
        <v>10.210000000000001</v>
      </c>
      <c r="E107" s="534" t="s">
        <v>276</v>
      </c>
      <c r="F107" s="667">
        <f t="shared" si="0"/>
        <v>1.021E-2</v>
      </c>
      <c r="G107" s="105"/>
      <c r="H107" s="105"/>
      <c r="I107" s="106"/>
      <c r="J107" s="110"/>
      <c r="K107" s="6"/>
      <c r="L107" s="6"/>
      <c r="M107" s="44"/>
      <c r="N107" s="44"/>
      <c r="O107" s="6"/>
      <c r="P107" s="6"/>
      <c r="Q107" s="6"/>
      <c r="R107" s="6"/>
      <c r="S107" s="6"/>
      <c r="T107" s="6"/>
      <c r="U107" s="6"/>
      <c r="V107" s="6"/>
      <c r="W107" s="6"/>
      <c r="X107" s="6"/>
      <c r="Y107" s="6"/>
      <c r="Z107" s="6"/>
      <c r="AA107" s="6"/>
    </row>
    <row r="108" spans="1:27">
      <c r="A108" s="6"/>
      <c r="B108" s="7"/>
      <c r="C108" s="111" t="s">
        <v>259</v>
      </c>
      <c r="D108" s="79">
        <v>5.75</v>
      </c>
      <c r="E108" s="533" t="s">
        <v>276</v>
      </c>
      <c r="F108" s="667">
        <f t="shared" si="0"/>
        <v>5.7499999999999999E-3</v>
      </c>
      <c r="G108" s="105"/>
      <c r="H108" s="105"/>
      <c r="I108" s="106"/>
      <c r="J108" s="110"/>
      <c r="K108" s="6"/>
      <c r="L108" s="6"/>
      <c r="M108" s="44"/>
      <c r="N108" s="44"/>
      <c r="O108" s="6"/>
      <c r="P108" s="6"/>
      <c r="Q108" s="6"/>
      <c r="R108" s="6"/>
      <c r="S108" s="6"/>
      <c r="T108" s="6"/>
      <c r="U108" s="6"/>
      <c r="V108" s="6"/>
      <c r="W108" s="6"/>
      <c r="X108" s="6"/>
      <c r="Y108" s="6"/>
      <c r="Z108" s="6"/>
      <c r="AA108" s="6"/>
    </row>
    <row r="109" spans="1:27">
      <c r="A109" s="6"/>
      <c r="B109" s="7"/>
      <c r="C109" s="111" t="s">
        <v>241</v>
      </c>
      <c r="D109" s="79">
        <v>9.75</v>
      </c>
      <c r="E109" s="534" t="s">
        <v>276</v>
      </c>
      <c r="F109" s="667">
        <f t="shared" si="0"/>
        <v>9.75E-3</v>
      </c>
      <c r="G109" s="105"/>
      <c r="H109" s="105"/>
      <c r="I109" s="106"/>
      <c r="J109" s="110"/>
      <c r="K109" s="6"/>
      <c r="L109" s="6"/>
      <c r="M109" s="44"/>
      <c r="N109" s="44"/>
      <c r="O109" s="6"/>
      <c r="P109" s="6"/>
      <c r="Q109" s="6"/>
      <c r="R109" s="6"/>
      <c r="S109" s="6"/>
      <c r="T109" s="6"/>
      <c r="U109" s="6"/>
      <c r="V109" s="6"/>
      <c r="W109" s="6"/>
      <c r="X109" s="6"/>
      <c r="Y109" s="6"/>
      <c r="Z109" s="6"/>
      <c r="AA109" s="6"/>
    </row>
    <row r="110" spans="1:27">
      <c r="A110" s="6"/>
      <c r="B110" s="7"/>
      <c r="C110" s="77" t="s">
        <v>280</v>
      </c>
      <c r="D110" s="79">
        <v>4.5</v>
      </c>
      <c r="E110" s="533" t="s">
        <v>276</v>
      </c>
      <c r="F110" s="667">
        <f t="shared" si="0"/>
        <v>4.4999999999999997E-3</v>
      </c>
      <c r="G110" s="105"/>
      <c r="H110" s="105"/>
      <c r="I110" s="106"/>
      <c r="J110" s="110"/>
      <c r="K110" s="6"/>
      <c r="L110" s="6"/>
      <c r="M110" s="44"/>
      <c r="N110" s="44"/>
      <c r="O110" s="535"/>
      <c r="P110" s="98"/>
      <c r="Q110" s="6"/>
      <c r="R110" s="6"/>
      <c r="S110" s="6"/>
      <c r="T110" s="6"/>
      <c r="U110" s="6"/>
      <c r="V110" s="6"/>
      <c r="W110" s="6"/>
      <c r="X110" s="6"/>
      <c r="Y110" s="6"/>
      <c r="Z110" s="6"/>
      <c r="AA110" s="6"/>
    </row>
    <row r="111" spans="1:27">
      <c r="A111" s="6"/>
      <c r="B111" s="7"/>
      <c r="C111" s="111" t="s">
        <v>242</v>
      </c>
      <c r="D111" s="79">
        <v>5.68</v>
      </c>
      <c r="E111" s="534" t="s">
        <v>276</v>
      </c>
      <c r="F111" s="667">
        <f t="shared" si="0"/>
        <v>5.6799999999999993E-3</v>
      </c>
      <c r="G111" s="116"/>
      <c r="H111" s="105"/>
      <c r="I111" s="106"/>
      <c r="J111" s="110"/>
      <c r="K111" s="6"/>
      <c r="L111" s="6"/>
      <c r="M111" s="44"/>
      <c r="N111" s="44"/>
      <c r="O111" s="6"/>
      <c r="P111" s="6"/>
      <c r="Q111" s="6"/>
      <c r="R111" s="6"/>
      <c r="S111" s="6"/>
      <c r="T111" s="6"/>
      <c r="U111" s="6"/>
      <c r="V111" s="6"/>
      <c r="W111" s="6"/>
      <c r="X111" s="6"/>
      <c r="Y111" s="6"/>
      <c r="Z111" s="6"/>
      <c r="AA111" s="6"/>
    </row>
    <row r="112" spans="1:27">
      <c r="A112" s="6"/>
      <c r="B112" s="7"/>
      <c r="C112" s="111" t="s">
        <v>244</v>
      </c>
      <c r="D112" s="79">
        <v>8.7799999999999994</v>
      </c>
      <c r="E112" s="534" t="s">
        <v>276</v>
      </c>
      <c r="F112" s="667">
        <f t="shared" si="0"/>
        <v>8.7799999999999996E-3</v>
      </c>
      <c r="G112" s="105"/>
      <c r="H112" s="105"/>
      <c r="I112" s="106"/>
      <c r="J112" s="110"/>
      <c r="K112" s="6"/>
      <c r="L112" s="6"/>
      <c r="M112" s="44"/>
      <c r="N112" s="44"/>
      <c r="O112" s="6"/>
      <c r="P112" s="6"/>
      <c r="Q112" s="6"/>
      <c r="R112" s="6"/>
      <c r="S112" s="6"/>
      <c r="T112" s="6"/>
      <c r="U112" s="6"/>
      <c r="V112" s="6"/>
      <c r="W112" s="6"/>
      <c r="X112" s="6"/>
      <c r="Y112" s="6"/>
      <c r="Z112" s="6"/>
      <c r="AA112" s="6"/>
    </row>
    <row r="113" spans="1:27" ht="16" thickBot="1">
      <c r="A113" s="6"/>
      <c r="B113" s="7"/>
      <c r="C113" s="117" t="s">
        <v>281</v>
      </c>
      <c r="D113" s="118">
        <v>11.27</v>
      </c>
      <c r="E113" s="536" t="s">
        <v>276</v>
      </c>
      <c r="F113" s="667">
        <f t="shared" si="0"/>
        <v>1.1269999999999999E-2</v>
      </c>
      <c r="G113" s="105"/>
      <c r="H113" s="105"/>
      <c r="I113" s="106"/>
      <c r="J113" s="106"/>
      <c r="K113" s="6"/>
      <c r="L113" s="6"/>
      <c r="M113" s="44"/>
      <c r="N113" s="44"/>
      <c r="O113" s="6"/>
      <c r="P113" s="6"/>
      <c r="Q113" s="6"/>
      <c r="R113" s="6"/>
      <c r="S113" s="6"/>
      <c r="T113" s="6"/>
      <c r="U113" s="6"/>
      <c r="V113" s="6"/>
      <c r="W113" s="6"/>
      <c r="X113" s="6"/>
      <c r="Y113" s="6"/>
      <c r="Z113" s="6"/>
      <c r="AA113" s="6"/>
    </row>
    <row r="114" spans="1:27">
      <c r="A114" s="537"/>
      <c r="B114" s="9"/>
      <c r="C114" s="538" t="s">
        <v>268</v>
      </c>
      <c r="D114" s="537"/>
      <c r="E114" s="537"/>
      <c r="F114" s="537"/>
      <c r="G114" s="537"/>
      <c r="H114" s="537"/>
      <c r="I114" s="537"/>
      <c r="J114" s="537"/>
      <c r="K114" s="537"/>
      <c r="L114" s="537"/>
      <c r="M114" s="248"/>
      <c r="N114" s="537"/>
      <c r="O114" s="537"/>
      <c r="P114" s="537"/>
      <c r="Q114" s="537"/>
      <c r="R114" s="537"/>
      <c r="S114" s="537"/>
      <c r="T114" s="537"/>
      <c r="U114" s="537"/>
      <c r="V114" s="537"/>
      <c r="W114" s="537"/>
      <c r="X114" s="537"/>
      <c r="Y114" s="537"/>
      <c r="Z114" s="537"/>
      <c r="AA114" s="537"/>
    </row>
    <row r="115" spans="1:27">
      <c r="A115" s="8"/>
      <c r="B115" s="8"/>
      <c r="C115" s="873" t="s">
        <v>726</v>
      </c>
      <c r="D115" s="873"/>
      <c r="E115" s="873"/>
      <c r="F115" s="873"/>
      <c r="G115" s="873"/>
      <c r="H115" s="873"/>
      <c r="I115" s="873"/>
      <c r="J115" s="873"/>
      <c r="K115" s="873"/>
      <c r="L115" s="8"/>
      <c r="M115" s="8"/>
      <c r="N115" s="8"/>
      <c r="O115" s="8"/>
      <c r="P115" s="8"/>
      <c r="Q115" s="8"/>
      <c r="R115" s="8"/>
      <c r="S115" s="8"/>
      <c r="T115" s="8"/>
      <c r="U115" s="8"/>
      <c r="V115" s="8"/>
      <c r="W115" s="8"/>
      <c r="X115" s="8"/>
      <c r="Y115" s="8"/>
      <c r="Z115" s="8"/>
      <c r="AA115" s="8"/>
    </row>
    <row r="116" spans="1:27">
      <c r="A116" s="8"/>
      <c r="B116" s="8"/>
      <c r="C116" s="524" t="s">
        <v>722</v>
      </c>
      <c r="D116" s="8"/>
      <c r="E116" s="8"/>
      <c r="F116" s="8"/>
      <c r="G116" s="8"/>
      <c r="H116" s="8"/>
      <c r="I116" s="8"/>
      <c r="J116" s="8"/>
      <c r="K116" s="492"/>
      <c r="L116" s="6"/>
      <c r="M116" s="8"/>
      <c r="N116" s="8"/>
      <c r="O116" s="8"/>
      <c r="P116" s="8"/>
      <c r="Q116" s="8"/>
      <c r="R116" s="8"/>
      <c r="S116" s="8"/>
      <c r="T116" s="8"/>
      <c r="U116" s="8"/>
      <c r="V116" s="8"/>
      <c r="W116" s="8"/>
      <c r="X116" s="8"/>
      <c r="Y116" s="8"/>
      <c r="Z116" s="8"/>
      <c r="AA116" s="8"/>
    </row>
    <row r="117" spans="1:27">
      <c r="A117" s="6"/>
      <c r="B117" s="7"/>
      <c r="C117" s="854" t="s">
        <v>723</v>
      </c>
      <c r="D117" s="854"/>
      <c r="E117" s="854"/>
      <c r="F117" s="854"/>
      <c r="G117" s="854"/>
      <c r="H117" s="854"/>
      <c r="I117" s="854"/>
      <c r="J117" s="854"/>
      <c r="K117" s="854"/>
      <c r="L117" s="6"/>
      <c r="M117" s="110"/>
      <c r="N117" s="6"/>
      <c r="O117" s="6"/>
      <c r="P117" s="6"/>
      <c r="Q117" s="6"/>
      <c r="R117" s="6"/>
      <c r="S117" s="6"/>
      <c r="T117" s="6"/>
      <c r="U117" s="6"/>
      <c r="V117" s="6"/>
      <c r="W117" s="6"/>
      <c r="X117" s="6"/>
      <c r="Y117" s="6"/>
      <c r="Z117" s="6"/>
      <c r="AA117" s="6"/>
    </row>
    <row r="118" spans="1:27">
      <c r="A118" s="6"/>
      <c r="B118" s="539"/>
      <c r="C118" s="878" t="s">
        <v>804</v>
      </c>
      <c r="D118" s="878"/>
      <c r="E118" s="878"/>
      <c r="F118" s="878"/>
      <c r="G118" s="878"/>
      <c r="H118" s="878"/>
      <c r="I118" s="878"/>
      <c r="J118" s="878"/>
      <c r="K118" s="878"/>
      <c r="L118" s="6"/>
      <c r="M118" s="110"/>
      <c r="N118" s="6"/>
      <c r="O118" s="6"/>
      <c r="P118" s="6"/>
      <c r="Q118" s="6"/>
      <c r="R118" s="6"/>
      <c r="S118" s="6"/>
      <c r="T118" s="6"/>
      <c r="U118" s="6"/>
      <c r="V118" s="6"/>
      <c r="W118" s="6"/>
      <c r="X118" s="6"/>
      <c r="Y118" s="6"/>
      <c r="Z118" s="6"/>
      <c r="AA118" s="6"/>
    </row>
    <row r="119" spans="1:27">
      <c r="A119" s="6"/>
      <c r="B119" s="7"/>
      <c r="C119" s="540" t="s">
        <v>805</v>
      </c>
      <c r="D119" s="219"/>
      <c r="E119" s="219"/>
      <c r="F119" s="219"/>
      <c r="G119" s="219"/>
      <c r="H119" s="219"/>
      <c r="I119" s="219"/>
      <c r="J119" s="219"/>
      <c r="K119" s="219"/>
      <c r="L119" s="6"/>
      <c r="M119" s="110"/>
      <c r="N119" s="6"/>
      <c r="O119" s="6"/>
      <c r="P119" s="6"/>
      <c r="Q119" s="6"/>
      <c r="R119" s="6"/>
      <c r="S119" s="6"/>
      <c r="T119" s="6"/>
      <c r="U119" s="6"/>
      <c r="V119" s="6"/>
      <c r="W119" s="6"/>
      <c r="X119" s="6"/>
      <c r="Y119" s="6"/>
      <c r="Z119" s="6"/>
      <c r="AA119" s="6"/>
    </row>
    <row r="120" spans="1:27">
      <c r="A120" s="6"/>
      <c r="B120" s="7"/>
      <c r="C120" s="403" t="s">
        <v>725</v>
      </c>
      <c r="D120" s="219"/>
      <c r="E120" s="219"/>
      <c r="F120" s="8"/>
      <c r="G120" s="219"/>
      <c r="H120" s="219"/>
      <c r="I120" s="219"/>
      <c r="J120" s="219"/>
      <c r="K120" s="219"/>
      <c r="L120" s="6"/>
      <c r="M120" s="110"/>
      <c r="N120" s="6"/>
      <c r="O120" s="6"/>
      <c r="P120" s="6"/>
      <c r="Q120" s="6"/>
      <c r="R120" s="6"/>
      <c r="S120" s="6"/>
      <c r="T120" s="6"/>
      <c r="U120" s="6"/>
      <c r="V120" s="6"/>
      <c r="W120" s="6"/>
      <c r="X120" s="6"/>
      <c r="Y120" s="6"/>
      <c r="Z120" s="6"/>
      <c r="AA120" s="6"/>
    </row>
    <row r="121" spans="1:27">
      <c r="A121" s="6"/>
      <c r="B121" s="7"/>
      <c r="C121" s="124"/>
      <c r="D121" s="6"/>
      <c r="E121" s="6"/>
      <c r="F121" s="219"/>
      <c r="G121" s="6"/>
      <c r="H121" s="6"/>
      <c r="I121" s="6"/>
      <c r="J121" s="6"/>
      <c r="K121" s="6"/>
      <c r="L121" s="6"/>
      <c r="M121" s="110"/>
      <c r="N121" s="6"/>
      <c r="O121" s="6"/>
      <c r="P121" s="6"/>
      <c r="Q121" s="6"/>
      <c r="R121" s="6"/>
      <c r="S121" s="6"/>
      <c r="T121" s="6"/>
      <c r="U121" s="6"/>
      <c r="V121" s="6"/>
      <c r="W121" s="6"/>
      <c r="X121" s="6"/>
      <c r="Y121" s="6"/>
      <c r="Z121" s="6"/>
      <c r="AA121" s="6"/>
    </row>
    <row r="122" spans="1:27" ht="18">
      <c r="A122" s="8"/>
      <c r="B122" s="125" t="s">
        <v>284</v>
      </c>
      <c r="C122" s="126" t="s">
        <v>285</v>
      </c>
      <c r="D122" s="127"/>
      <c r="E122" s="128"/>
      <c r="F122" s="128"/>
      <c r="G122" s="128"/>
      <c r="H122" s="128"/>
      <c r="I122" s="128"/>
      <c r="J122" s="128"/>
      <c r="K122" s="128"/>
      <c r="L122" s="129"/>
      <c r="M122" s="6"/>
      <c r="N122" s="6"/>
      <c r="O122" s="6"/>
      <c r="P122" s="6"/>
      <c r="Q122" s="6"/>
      <c r="R122" s="6"/>
      <c r="S122" s="6"/>
      <c r="T122" s="6"/>
      <c r="U122" s="6"/>
      <c r="V122" s="6"/>
      <c r="W122" s="6"/>
      <c r="X122" s="6"/>
      <c r="Y122" s="6"/>
      <c r="Z122" s="6"/>
      <c r="AA122" s="6"/>
    </row>
    <row r="123" spans="1:27" ht="16" thickBo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47" thickBot="1">
      <c r="A124" s="6"/>
      <c r="B124" s="6"/>
      <c r="C124" s="130" t="s">
        <v>82</v>
      </c>
      <c r="D124" s="131" t="s">
        <v>806</v>
      </c>
      <c r="E124" s="132" t="s">
        <v>807</v>
      </c>
      <c r="F124" s="133" t="s">
        <v>808</v>
      </c>
      <c r="G124" s="6"/>
      <c r="H124" s="98"/>
      <c r="I124" s="6"/>
      <c r="J124" s="6"/>
      <c r="K124" s="6"/>
      <c r="L124" s="6"/>
      <c r="M124" s="6"/>
      <c r="N124" s="6"/>
      <c r="O124" s="6"/>
      <c r="P124" s="6"/>
      <c r="Q124" s="6"/>
      <c r="R124" s="6"/>
      <c r="S124" s="6"/>
      <c r="T124" s="6"/>
      <c r="U124" s="6"/>
      <c r="V124" s="6"/>
      <c r="W124" s="6"/>
      <c r="X124" s="6"/>
      <c r="Y124" s="6"/>
      <c r="Z124" s="6"/>
      <c r="AA124" s="6"/>
    </row>
    <row r="125" spans="1:27">
      <c r="A125" s="6"/>
      <c r="B125" s="6"/>
      <c r="C125" s="135" t="s">
        <v>289</v>
      </c>
      <c r="D125" s="541" t="s">
        <v>809</v>
      </c>
      <c r="E125" s="137">
        <v>0.1696</v>
      </c>
      <c r="F125" s="138">
        <v>1.9699999999999999E-2</v>
      </c>
      <c r="G125" s="663">
        <f>E125/1000000</f>
        <v>1.6960000000000001E-7</v>
      </c>
      <c r="H125" s="6"/>
      <c r="I125" s="6"/>
      <c r="J125" s="6"/>
      <c r="K125" s="6"/>
      <c r="L125" s="6"/>
      <c r="M125" s="6"/>
      <c r="N125" s="6"/>
      <c r="O125" s="6"/>
      <c r="P125" s="6"/>
      <c r="Q125" s="6"/>
      <c r="R125" s="6"/>
      <c r="S125" s="6"/>
      <c r="T125" s="6"/>
      <c r="U125" s="6"/>
      <c r="V125" s="6"/>
      <c r="W125" s="6"/>
      <c r="X125" s="6"/>
      <c r="Y125" s="6"/>
      <c r="Z125" s="6"/>
      <c r="AA125" s="6"/>
    </row>
    <row r="126" spans="1:27">
      <c r="A126" s="6"/>
      <c r="B126" s="6"/>
      <c r="C126" s="139"/>
      <c r="D126" s="542">
        <v>1975</v>
      </c>
      <c r="E126" s="141">
        <v>0.14232</v>
      </c>
      <c r="F126" s="142">
        <v>4.4260000000000001E-2</v>
      </c>
      <c r="G126" s="663">
        <f t="shared" ref="G126:G189" si="1">E126/1000000</f>
        <v>1.4231999999999999E-7</v>
      </c>
      <c r="H126" s="6"/>
      <c r="I126" s="6"/>
      <c r="J126" s="6"/>
      <c r="K126" s="6"/>
      <c r="L126" s="6"/>
      <c r="M126" s="6"/>
      <c r="N126" s="6"/>
      <c r="O126" s="6"/>
      <c r="P126" s="6"/>
      <c r="Q126" s="6"/>
      <c r="R126" s="6"/>
      <c r="S126" s="6"/>
      <c r="T126" s="6"/>
      <c r="U126" s="6"/>
      <c r="V126" s="6"/>
      <c r="W126" s="6"/>
      <c r="X126" s="6"/>
      <c r="Y126" s="6"/>
      <c r="Z126" s="6"/>
      <c r="AA126" s="6"/>
    </row>
    <row r="127" spans="1:27">
      <c r="A127" s="6"/>
      <c r="B127" s="6"/>
      <c r="C127" s="139"/>
      <c r="D127" s="542" t="s">
        <v>810</v>
      </c>
      <c r="E127" s="141">
        <v>0.14061499999999999</v>
      </c>
      <c r="F127" s="142">
        <v>4.5794999999999995E-2</v>
      </c>
      <c r="G127" s="663">
        <f t="shared" si="1"/>
        <v>1.4061499999999999E-7</v>
      </c>
      <c r="H127" s="6"/>
      <c r="I127" s="6"/>
      <c r="J127" s="6"/>
      <c r="K127" s="6"/>
      <c r="L127" s="6"/>
      <c r="M127" s="6"/>
      <c r="N127" s="6"/>
      <c r="O127" s="6"/>
      <c r="P127" s="6"/>
      <c r="Q127" s="6"/>
      <c r="R127" s="6"/>
      <c r="S127" s="6"/>
      <c r="T127" s="6"/>
      <c r="U127" s="6"/>
      <c r="V127" s="6"/>
      <c r="W127" s="6"/>
      <c r="X127" s="6"/>
      <c r="Y127" s="6"/>
      <c r="Z127" s="6"/>
      <c r="AA127" s="6"/>
    </row>
    <row r="128" spans="1:27">
      <c r="A128" s="6"/>
      <c r="B128" s="6"/>
      <c r="C128" s="139"/>
      <c r="D128" s="542" t="s">
        <v>811</v>
      </c>
      <c r="E128" s="141">
        <v>0.13891000000000001</v>
      </c>
      <c r="F128" s="142">
        <v>4.7330000000000004E-2</v>
      </c>
      <c r="G128" s="663">
        <f t="shared" si="1"/>
        <v>1.3891000000000002E-7</v>
      </c>
      <c r="H128" s="6"/>
      <c r="I128" s="6"/>
      <c r="J128" s="6"/>
      <c r="K128" s="6"/>
      <c r="L128" s="6"/>
      <c r="M128" s="6"/>
      <c r="N128" s="6"/>
      <c r="O128" s="6"/>
      <c r="P128" s="6"/>
      <c r="Q128" s="6"/>
      <c r="R128" s="6"/>
      <c r="S128" s="6"/>
      <c r="T128" s="6"/>
      <c r="U128" s="6"/>
      <c r="V128" s="6"/>
      <c r="W128" s="6"/>
      <c r="X128" s="6"/>
      <c r="Y128" s="6"/>
      <c r="Z128" s="6"/>
      <c r="AA128" s="6"/>
    </row>
    <row r="129" spans="1:27">
      <c r="A129" s="6"/>
      <c r="B129" s="6"/>
      <c r="C129" s="139"/>
      <c r="D129" s="542">
        <v>1980</v>
      </c>
      <c r="E129" s="141">
        <v>0.13264799999999999</v>
      </c>
      <c r="F129" s="142">
        <v>4.9866000000000001E-2</v>
      </c>
      <c r="G129" s="663">
        <f t="shared" si="1"/>
        <v>1.3264799999999998E-7</v>
      </c>
      <c r="H129" s="6"/>
      <c r="I129" s="6"/>
      <c r="J129" s="6"/>
      <c r="K129" s="6"/>
      <c r="L129" s="6"/>
      <c r="M129" s="6"/>
      <c r="N129" s="6"/>
      <c r="O129" s="6"/>
      <c r="P129" s="6"/>
      <c r="Q129" s="6"/>
      <c r="R129" s="6"/>
      <c r="S129" s="6"/>
      <c r="T129" s="6"/>
      <c r="U129" s="6"/>
      <c r="V129" s="6"/>
      <c r="W129" s="6"/>
      <c r="X129" s="6"/>
      <c r="Y129" s="6"/>
      <c r="Z129" s="6"/>
      <c r="AA129" s="6"/>
    </row>
    <row r="130" spans="1:27">
      <c r="A130" s="6"/>
      <c r="B130" s="6"/>
      <c r="C130" s="139"/>
      <c r="D130" s="542">
        <v>1981</v>
      </c>
      <c r="E130" s="141">
        <v>8.0165E-2</v>
      </c>
      <c r="F130" s="142">
        <v>6.2554999999999999E-2</v>
      </c>
      <c r="G130" s="663">
        <f t="shared" si="1"/>
        <v>8.0165000000000003E-8</v>
      </c>
      <c r="H130" s="6"/>
      <c r="I130" s="6"/>
      <c r="J130" s="6"/>
      <c r="K130" s="6"/>
      <c r="L130" s="6"/>
      <c r="M130" s="6"/>
      <c r="N130" s="6"/>
      <c r="O130" s="6"/>
      <c r="P130" s="6"/>
      <c r="Q130" s="6"/>
      <c r="R130" s="6"/>
      <c r="S130" s="6"/>
      <c r="T130" s="6"/>
      <c r="U130" s="6"/>
      <c r="V130" s="6"/>
      <c r="W130" s="6"/>
      <c r="X130" s="6"/>
      <c r="Y130" s="6"/>
      <c r="Z130" s="6"/>
      <c r="AA130" s="6"/>
    </row>
    <row r="131" spans="1:27">
      <c r="A131" s="6"/>
      <c r="B131" s="6"/>
      <c r="C131" s="139"/>
      <c r="D131" s="542">
        <v>1982</v>
      </c>
      <c r="E131" s="141">
        <v>7.9514000000000001E-2</v>
      </c>
      <c r="F131" s="142">
        <v>6.2698000000000004E-2</v>
      </c>
      <c r="G131" s="663">
        <f t="shared" si="1"/>
        <v>7.9514000000000006E-8</v>
      </c>
      <c r="H131" s="6"/>
      <c r="I131" s="6"/>
      <c r="J131" s="6"/>
      <c r="K131" s="6"/>
      <c r="L131" s="6"/>
      <c r="M131" s="6"/>
      <c r="N131" s="6"/>
      <c r="O131" s="6"/>
      <c r="P131" s="6"/>
      <c r="Q131" s="6"/>
      <c r="R131" s="6"/>
      <c r="S131" s="6"/>
      <c r="T131" s="6"/>
      <c r="U131" s="6"/>
      <c r="V131" s="6"/>
      <c r="W131" s="6"/>
      <c r="X131" s="6"/>
      <c r="Y131" s="6"/>
      <c r="Z131" s="6"/>
      <c r="AA131" s="6"/>
    </row>
    <row r="132" spans="1:27">
      <c r="A132" s="6"/>
      <c r="B132" s="6"/>
      <c r="C132" s="139"/>
      <c r="D132" s="542">
        <v>1983</v>
      </c>
      <c r="E132" s="141">
        <v>7.8212000000000004E-2</v>
      </c>
      <c r="F132" s="142">
        <v>6.2983999999999998E-2</v>
      </c>
      <c r="G132" s="663">
        <f t="shared" si="1"/>
        <v>7.8211999999999999E-8</v>
      </c>
      <c r="H132" s="6"/>
      <c r="I132" s="6"/>
      <c r="J132" s="6"/>
      <c r="K132" s="6"/>
      <c r="L132" s="6"/>
      <c r="M132" s="6"/>
      <c r="N132" s="6"/>
      <c r="O132" s="6"/>
      <c r="P132" s="6"/>
      <c r="Q132" s="6"/>
      <c r="R132" s="6"/>
      <c r="S132" s="6"/>
      <c r="T132" s="6"/>
      <c r="U132" s="6"/>
      <c r="V132" s="6"/>
      <c r="W132" s="6"/>
      <c r="X132" s="6"/>
      <c r="Y132" s="6"/>
      <c r="Z132" s="6"/>
      <c r="AA132" s="6"/>
    </row>
    <row r="133" spans="1:27">
      <c r="A133" s="6"/>
      <c r="B133" s="6"/>
      <c r="C133" s="139"/>
      <c r="D133" s="542" t="s">
        <v>812</v>
      </c>
      <c r="E133" s="141">
        <v>7.0400000000000004E-2</v>
      </c>
      <c r="F133" s="142">
        <v>6.4699999999999994E-2</v>
      </c>
      <c r="G133" s="663">
        <f t="shared" si="1"/>
        <v>7.0400000000000008E-8</v>
      </c>
      <c r="H133" s="6"/>
      <c r="I133" s="6"/>
      <c r="J133" s="6"/>
      <c r="K133" s="6"/>
      <c r="L133" s="6"/>
      <c r="M133" s="6"/>
      <c r="N133" s="6"/>
      <c r="O133" s="6"/>
      <c r="P133" s="6"/>
      <c r="Q133" s="6"/>
      <c r="R133" s="6"/>
      <c r="S133" s="6"/>
      <c r="T133" s="6"/>
      <c r="U133" s="6"/>
      <c r="V133" s="6"/>
      <c r="W133" s="6"/>
      <c r="X133" s="6"/>
      <c r="Y133" s="6"/>
      <c r="Z133" s="6"/>
      <c r="AA133" s="6"/>
    </row>
    <row r="134" spans="1:27">
      <c r="A134" s="6"/>
      <c r="B134" s="6"/>
      <c r="C134" s="139"/>
      <c r="D134" s="543">
        <v>1994</v>
      </c>
      <c r="E134" s="151">
        <v>6.174000000000001E-2</v>
      </c>
      <c r="F134" s="152">
        <v>6.0340000000000005E-2</v>
      </c>
      <c r="G134" s="663">
        <f t="shared" si="1"/>
        <v>6.1740000000000009E-8</v>
      </c>
      <c r="H134" s="6"/>
      <c r="I134" s="6"/>
      <c r="J134" s="6"/>
      <c r="K134" s="6"/>
      <c r="L134" s="6"/>
      <c r="M134" s="6"/>
      <c r="N134" s="6"/>
      <c r="O134" s="6"/>
      <c r="P134" s="6"/>
      <c r="Q134" s="6"/>
      <c r="R134" s="6"/>
      <c r="S134" s="6"/>
      <c r="T134" s="6"/>
      <c r="U134" s="6"/>
      <c r="V134" s="6"/>
      <c r="W134" s="6"/>
      <c r="X134" s="6"/>
      <c r="Y134" s="6"/>
      <c r="Z134" s="6"/>
      <c r="AA134" s="6"/>
    </row>
    <row r="135" spans="1:27">
      <c r="A135" s="6"/>
      <c r="B135" s="6"/>
      <c r="C135" s="139"/>
      <c r="D135" s="543">
        <v>1995</v>
      </c>
      <c r="E135" s="151">
        <v>5.3080000000000002E-2</v>
      </c>
      <c r="F135" s="152">
        <v>5.5979999999999995E-2</v>
      </c>
      <c r="G135" s="663">
        <f t="shared" si="1"/>
        <v>5.3080000000000003E-8</v>
      </c>
      <c r="H135" s="6"/>
      <c r="I135" s="6"/>
      <c r="J135" s="6"/>
      <c r="K135" s="6"/>
      <c r="L135" s="6"/>
      <c r="M135" s="6"/>
      <c r="N135" s="6"/>
      <c r="O135" s="6"/>
      <c r="P135" s="6"/>
      <c r="Q135" s="6"/>
      <c r="R135" s="6"/>
      <c r="S135" s="6"/>
      <c r="T135" s="6"/>
      <c r="U135" s="6"/>
      <c r="V135" s="6"/>
      <c r="W135" s="6"/>
      <c r="X135" s="6"/>
      <c r="Y135" s="6"/>
      <c r="Z135" s="6"/>
      <c r="AA135" s="6"/>
    </row>
    <row r="136" spans="1:27">
      <c r="A136" s="6"/>
      <c r="B136" s="6"/>
      <c r="C136" s="139"/>
      <c r="D136" s="543">
        <v>1996</v>
      </c>
      <c r="E136" s="151">
        <v>4.3394000000000009E-2</v>
      </c>
      <c r="F136" s="152">
        <v>5.0276000000000008E-2</v>
      </c>
      <c r="G136" s="663">
        <f t="shared" si="1"/>
        <v>4.3394000000000011E-8</v>
      </c>
      <c r="H136" s="6"/>
      <c r="I136" s="6"/>
      <c r="J136" s="6"/>
      <c r="K136" s="6"/>
      <c r="L136" s="6"/>
      <c r="M136" s="6"/>
      <c r="N136" s="6"/>
      <c r="O136" s="6"/>
      <c r="P136" s="6"/>
      <c r="Q136" s="6"/>
      <c r="R136" s="6"/>
      <c r="S136" s="6"/>
      <c r="T136" s="6"/>
      <c r="U136" s="6"/>
      <c r="V136" s="6"/>
      <c r="W136" s="6"/>
      <c r="X136" s="6"/>
      <c r="Y136" s="6"/>
      <c r="Z136" s="6"/>
      <c r="AA136" s="6"/>
    </row>
    <row r="137" spans="1:27">
      <c r="A137" s="6"/>
      <c r="B137" s="6"/>
      <c r="C137" s="139"/>
      <c r="D137" s="543">
        <v>1997</v>
      </c>
      <c r="E137" s="151">
        <v>3.3708000000000002E-2</v>
      </c>
      <c r="F137" s="152">
        <v>4.4572000000000001E-2</v>
      </c>
      <c r="G137" s="663">
        <f t="shared" si="1"/>
        <v>3.3708E-8</v>
      </c>
      <c r="H137" s="6"/>
      <c r="I137" s="6"/>
      <c r="J137" s="6"/>
      <c r="K137" s="6"/>
      <c r="L137" s="6"/>
      <c r="M137" s="6"/>
      <c r="N137" s="6"/>
      <c r="O137" s="6"/>
      <c r="P137" s="6"/>
      <c r="Q137" s="6"/>
      <c r="R137" s="6"/>
      <c r="S137" s="6"/>
      <c r="T137" s="6"/>
      <c r="U137" s="6"/>
      <c r="V137" s="6"/>
      <c r="W137" s="6"/>
      <c r="X137" s="6"/>
      <c r="Y137" s="6"/>
      <c r="Z137" s="6"/>
      <c r="AA137" s="6"/>
    </row>
    <row r="138" spans="1:27">
      <c r="A138" s="6"/>
      <c r="B138" s="6"/>
      <c r="C138" s="139"/>
      <c r="D138" s="543">
        <v>1998</v>
      </c>
      <c r="E138" s="151">
        <v>2.4021999999999998E-2</v>
      </c>
      <c r="F138" s="152">
        <v>3.8868E-2</v>
      </c>
      <c r="G138" s="663">
        <f t="shared" si="1"/>
        <v>2.4021999999999998E-8</v>
      </c>
      <c r="H138" s="6"/>
      <c r="I138" s="6"/>
      <c r="J138" s="6"/>
      <c r="K138" s="6"/>
      <c r="L138" s="6"/>
      <c r="M138" s="6"/>
      <c r="N138" s="6"/>
      <c r="O138" s="6"/>
      <c r="P138" s="6"/>
      <c r="Q138" s="6"/>
      <c r="R138" s="6"/>
      <c r="S138" s="6"/>
      <c r="T138" s="6"/>
      <c r="U138" s="6"/>
      <c r="V138" s="6"/>
      <c r="W138" s="6"/>
      <c r="X138" s="6"/>
      <c r="Y138" s="6"/>
      <c r="Z138" s="6"/>
      <c r="AA138" s="6"/>
    </row>
    <row r="139" spans="1:27">
      <c r="A139" s="6"/>
      <c r="B139" s="6"/>
      <c r="C139" s="139"/>
      <c r="D139" s="543">
        <v>1999</v>
      </c>
      <c r="E139" s="151">
        <v>2.1457E-2</v>
      </c>
      <c r="F139" s="152">
        <v>3.5507999999999998E-2</v>
      </c>
      <c r="G139" s="663">
        <f t="shared" si="1"/>
        <v>2.1457000000000001E-8</v>
      </c>
      <c r="H139" s="6"/>
      <c r="I139" s="6"/>
      <c r="J139" s="6"/>
      <c r="K139" s="6"/>
      <c r="L139" s="6"/>
      <c r="M139" s="6"/>
      <c r="N139" s="6"/>
      <c r="O139" s="6"/>
      <c r="P139" s="6"/>
      <c r="Q139" s="6"/>
      <c r="R139" s="6"/>
      <c r="S139" s="6"/>
      <c r="T139" s="6"/>
      <c r="U139" s="6"/>
      <c r="V139" s="6"/>
      <c r="W139" s="6"/>
      <c r="X139" s="6"/>
      <c r="Y139" s="6"/>
      <c r="Z139" s="6"/>
      <c r="AA139" s="6"/>
    </row>
    <row r="140" spans="1:27">
      <c r="A140" s="6"/>
      <c r="B140" s="6"/>
      <c r="C140" s="139"/>
      <c r="D140" s="543">
        <v>2000</v>
      </c>
      <c r="E140" s="151">
        <v>1.7523999999999998E-2</v>
      </c>
      <c r="F140" s="152">
        <v>3.0356000000000001E-2</v>
      </c>
      <c r="G140" s="663">
        <f t="shared" si="1"/>
        <v>1.7523999999999999E-8</v>
      </c>
      <c r="H140" s="6"/>
      <c r="I140" s="6"/>
      <c r="J140" s="6"/>
      <c r="K140" s="6"/>
      <c r="L140" s="6"/>
      <c r="M140" s="6"/>
      <c r="N140" s="6"/>
      <c r="O140" s="6"/>
      <c r="P140" s="6"/>
      <c r="Q140" s="6"/>
      <c r="R140" s="6"/>
      <c r="S140" s="6"/>
      <c r="T140" s="6"/>
      <c r="U140" s="6"/>
      <c r="V140" s="6"/>
      <c r="W140" s="6"/>
      <c r="X140" s="6"/>
      <c r="Y140" s="6"/>
      <c r="Z140" s="6"/>
      <c r="AA140" s="6"/>
    </row>
    <row r="141" spans="1:27">
      <c r="A141" s="6"/>
      <c r="B141" s="6"/>
      <c r="C141" s="139"/>
      <c r="D141" s="543">
        <v>2001</v>
      </c>
      <c r="E141" s="151">
        <v>1.0513E-2</v>
      </c>
      <c r="F141" s="152">
        <v>2.1172E-2</v>
      </c>
      <c r="G141" s="663">
        <f t="shared" si="1"/>
        <v>1.0513E-8</v>
      </c>
      <c r="H141" s="6"/>
      <c r="I141" s="6"/>
      <c r="J141" s="6"/>
      <c r="K141" s="6"/>
      <c r="L141" s="6"/>
      <c r="M141" s="6"/>
      <c r="N141" s="6"/>
      <c r="O141" s="6"/>
      <c r="P141" s="6"/>
      <c r="Q141" s="6"/>
      <c r="R141" s="6"/>
      <c r="S141" s="6"/>
      <c r="T141" s="6"/>
      <c r="U141" s="6"/>
      <c r="V141" s="6"/>
      <c r="W141" s="6"/>
      <c r="X141" s="6"/>
      <c r="Y141" s="6"/>
      <c r="Z141" s="6"/>
      <c r="AA141" s="6"/>
    </row>
    <row r="142" spans="1:27">
      <c r="A142" s="6"/>
      <c r="B142" s="6"/>
      <c r="C142" s="139"/>
      <c r="D142" s="543">
        <v>2002</v>
      </c>
      <c r="E142" s="151">
        <v>1.0171000000000001E-2</v>
      </c>
      <c r="F142" s="152">
        <v>2.0723999999999999E-2</v>
      </c>
      <c r="G142" s="663">
        <f t="shared" si="1"/>
        <v>1.0171000000000001E-8</v>
      </c>
      <c r="H142" s="6"/>
      <c r="I142" s="6"/>
      <c r="J142" s="6"/>
      <c r="K142" s="6"/>
      <c r="L142" s="6"/>
      <c r="M142" s="6"/>
      <c r="N142" s="6"/>
      <c r="O142" s="6"/>
      <c r="P142" s="6"/>
      <c r="Q142" s="6"/>
      <c r="R142" s="6"/>
      <c r="S142" s="6"/>
      <c r="T142" s="6"/>
      <c r="U142" s="6"/>
      <c r="V142" s="6"/>
      <c r="W142" s="6"/>
      <c r="X142" s="6"/>
      <c r="Y142" s="6"/>
      <c r="Z142" s="6"/>
      <c r="AA142" s="6"/>
    </row>
    <row r="143" spans="1:27">
      <c r="A143" s="6"/>
      <c r="B143" s="6"/>
      <c r="C143" s="139"/>
      <c r="D143" s="543">
        <v>2003</v>
      </c>
      <c r="E143" s="151">
        <v>9.5040000000000003E-3</v>
      </c>
      <c r="F143" s="152">
        <v>1.8086999999999999E-2</v>
      </c>
      <c r="G143" s="663">
        <f t="shared" si="1"/>
        <v>9.5040000000000003E-9</v>
      </c>
      <c r="H143" s="6"/>
      <c r="I143" s="6"/>
      <c r="J143" s="6"/>
      <c r="K143" s="6"/>
      <c r="L143" s="6"/>
      <c r="M143" s="6"/>
      <c r="N143" s="6"/>
      <c r="O143" s="6"/>
      <c r="P143" s="6"/>
      <c r="Q143" s="6"/>
      <c r="R143" s="6"/>
      <c r="S143" s="6"/>
      <c r="T143" s="6"/>
      <c r="U143" s="6"/>
      <c r="V143" s="6"/>
      <c r="W143" s="6"/>
      <c r="X143" s="6"/>
      <c r="Y143" s="6"/>
      <c r="Z143" s="6"/>
      <c r="AA143" s="6"/>
    </row>
    <row r="144" spans="1:27">
      <c r="A144" s="6"/>
      <c r="B144" s="6"/>
      <c r="C144" s="139"/>
      <c r="D144" s="543">
        <v>2004</v>
      </c>
      <c r="E144" s="151">
        <v>7.8399999999999997E-3</v>
      </c>
      <c r="F144" s="152">
        <v>8.487999999999999E-3</v>
      </c>
      <c r="G144" s="663">
        <f t="shared" si="1"/>
        <v>7.8399999999999994E-9</v>
      </c>
      <c r="H144" s="6"/>
      <c r="I144" s="6"/>
      <c r="J144" s="6"/>
      <c r="K144" s="6"/>
      <c r="L144" s="6"/>
      <c r="M144" s="6"/>
      <c r="N144" s="6"/>
      <c r="O144" s="6"/>
      <c r="P144" s="6"/>
      <c r="Q144" s="6"/>
      <c r="R144" s="6"/>
      <c r="S144" s="6"/>
      <c r="T144" s="6"/>
      <c r="U144" s="6"/>
      <c r="V144" s="6"/>
      <c r="W144" s="6"/>
      <c r="X144" s="6"/>
      <c r="Y144" s="6"/>
      <c r="Z144" s="6"/>
      <c r="AA144" s="6"/>
    </row>
    <row r="145" spans="1:27">
      <c r="A145" s="6"/>
      <c r="B145" s="6"/>
      <c r="C145" s="139"/>
      <c r="D145" s="543">
        <v>2005</v>
      </c>
      <c r="E145" s="151">
        <v>7.5100000000000002E-3</v>
      </c>
      <c r="F145" s="152">
        <v>6.7060000000000002E-3</v>
      </c>
      <c r="G145" s="663">
        <f t="shared" si="1"/>
        <v>7.5100000000000007E-9</v>
      </c>
      <c r="H145" s="6"/>
      <c r="I145" s="6"/>
      <c r="J145" s="6"/>
      <c r="K145" s="6"/>
      <c r="L145" s="6"/>
      <c r="M145" s="6"/>
      <c r="N145" s="6"/>
      <c r="O145" s="6"/>
      <c r="P145" s="6"/>
      <c r="Q145" s="6"/>
      <c r="R145" s="6"/>
      <c r="S145" s="6"/>
      <c r="T145" s="6"/>
      <c r="U145" s="6"/>
      <c r="V145" s="6"/>
      <c r="W145" s="6"/>
      <c r="X145" s="6"/>
      <c r="Y145" s="6"/>
      <c r="Z145" s="6"/>
      <c r="AA145" s="6"/>
    </row>
    <row r="146" spans="1:27">
      <c r="A146" s="6"/>
      <c r="B146" s="6"/>
      <c r="C146" s="139"/>
      <c r="D146" s="543">
        <v>2006</v>
      </c>
      <c r="E146" s="151">
        <v>7.6340000000000002E-3</v>
      </c>
      <c r="F146" s="152">
        <v>7.4509999999999993E-3</v>
      </c>
      <c r="G146" s="663">
        <f t="shared" si="1"/>
        <v>7.6340000000000007E-9</v>
      </c>
      <c r="H146" s="6"/>
      <c r="I146" s="6"/>
      <c r="J146" s="6"/>
      <c r="K146" s="6"/>
      <c r="L146" s="6"/>
      <c r="M146" s="6"/>
      <c r="N146" s="6"/>
      <c r="O146" s="6"/>
      <c r="P146" s="6"/>
      <c r="Q146" s="6"/>
      <c r="R146" s="6"/>
      <c r="S146" s="6"/>
      <c r="T146" s="6"/>
      <c r="U146" s="6"/>
      <c r="V146" s="6"/>
      <c r="W146" s="6"/>
      <c r="X146" s="6"/>
      <c r="Y146" s="6"/>
      <c r="Z146" s="6"/>
      <c r="AA146" s="6"/>
    </row>
    <row r="147" spans="1:27">
      <c r="A147" s="6"/>
      <c r="B147" s="6"/>
      <c r="C147" s="139"/>
      <c r="D147" s="543">
        <v>2007</v>
      </c>
      <c r="E147" s="151">
        <v>7.2259999999999998E-3</v>
      </c>
      <c r="F147" s="152">
        <v>5.2129999999999998E-3</v>
      </c>
      <c r="G147" s="663">
        <f t="shared" si="1"/>
        <v>7.2259999999999997E-9</v>
      </c>
      <c r="H147" s="6"/>
      <c r="I147" s="6"/>
      <c r="J147" s="6"/>
      <c r="K147" s="6"/>
      <c r="L147" s="6"/>
      <c r="M147" s="6"/>
      <c r="N147" s="6"/>
      <c r="O147" s="6"/>
      <c r="P147" s="6"/>
      <c r="Q147" s="6"/>
      <c r="R147" s="6"/>
      <c r="S147" s="6"/>
      <c r="T147" s="6"/>
      <c r="U147" s="6"/>
      <c r="V147" s="6"/>
      <c r="W147" s="6"/>
      <c r="X147" s="6"/>
      <c r="Y147" s="6"/>
      <c r="Z147" s="6"/>
      <c r="AA147" s="6"/>
    </row>
    <row r="148" spans="1:27">
      <c r="A148" s="6"/>
      <c r="B148" s="6"/>
      <c r="C148" s="139"/>
      <c r="D148" s="543">
        <v>2008</v>
      </c>
      <c r="E148" s="151">
        <v>7.1719999999999996E-3</v>
      </c>
      <c r="F148" s="152">
        <v>4.9040000000000004E-3</v>
      </c>
      <c r="G148" s="663">
        <f t="shared" si="1"/>
        <v>7.1719999999999996E-9</v>
      </c>
      <c r="H148" s="6"/>
      <c r="I148" s="6"/>
      <c r="J148" s="6"/>
      <c r="K148" s="6"/>
      <c r="L148" s="6"/>
      <c r="M148" s="6"/>
      <c r="N148" s="6"/>
      <c r="O148" s="6"/>
      <c r="P148" s="6"/>
      <c r="Q148" s="6"/>
      <c r="R148" s="6"/>
      <c r="S148" s="6"/>
      <c r="T148" s="6"/>
      <c r="U148" s="6"/>
      <c r="V148" s="6"/>
      <c r="W148" s="6"/>
      <c r="X148" s="6"/>
      <c r="Y148" s="6"/>
      <c r="Z148" s="6"/>
      <c r="AA148" s="6"/>
    </row>
    <row r="149" spans="1:27">
      <c r="A149" s="6"/>
      <c r="B149" s="6"/>
      <c r="C149" s="139"/>
      <c r="D149" s="543">
        <v>2009</v>
      </c>
      <c r="E149" s="327">
        <v>7.1139999999999988E-3</v>
      </c>
      <c r="F149" s="328">
        <v>4.5849999999999997E-3</v>
      </c>
      <c r="G149" s="663">
        <f t="shared" si="1"/>
        <v>7.1139999999999984E-9</v>
      </c>
      <c r="H149" s="6"/>
      <c r="I149" s="6"/>
      <c r="J149" s="6"/>
      <c r="K149" s="6"/>
      <c r="L149" s="6"/>
      <c r="M149" s="6"/>
      <c r="N149" s="6"/>
      <c r="O149" s="6"/>
      <c r="P149" s="6"/>
      <c r="Q149" s="6"/>
      <c r="R149" s="6"/>
      <c r="S149" s="6"/>
      <c r="T149" s="6"/>
      <c r="U149" s="6"/>
      <c r="V149" s="6"/>
      <c r="W149" s="6"/>
      <c r="X149" s="6"/>
      <c r="Y149" s="6"/>
      <c r="Z149" s="6"/>
      <c r="AA149" s="6"/>
    </row>
    <row r="150" spans="1:27">
      <c r="A150" s="6"/>
      <c r="B150" s="6"/>
      <c r="C150" s="139"/>
      <c r="D150" s="543">
        <v>2010</v>
      </c>
      <c r="E150" s="327">
        <v>7.1120000000000003E-3</v>
      </c>
      <c r="F150" s="328">
        <v>4.5799999999999999E-3</v>
      </c>
      <c r="G150" s="663">
        <f t="shared" si="1"/>
        <v>7.1120000000000003E-9</v>
      </c>
      <c r="H150" s="6"/>
      <c r="I150" s="6"/>
      <c r="J150" s="6"/>
      <c r="K150" s="6"/>
      <c r="L150" s="6"/>
      <c r="M150" s="6"/>
      <c r="N150" s="6"/>
      <c r="O150" s="6"/>
      <c r="P150" s="6"/>
      <c r="Q150" s="6"/>
      <c r="R150" s="6"/>
      <c r="S150" s="6"/>
      <c r="T150" s="6"/>
      <c r="U150" s="6"/>
      <c r="V150" s="6"/>
      <c r="W150" s="6"/>
      <c r="X150" s="6"/>
      <c r="Y150" s="6"/>
      <c r="Z150" s="6"/>
      <c r="AA150" s="6"/>
    </row>
    <row r="151" spans="1:27">
      <c r="A151" s="6"/>
      <c r="B151" s="6"/>
      <c r="C151" s="139"/>
      <c r="D151" s="543">
        <v>2011</v>
      </c>
      <c r="E151" s="327">
        <v>7.1159999999999999E-3</v>
      </c>
      <c r="F151" s="328">
        <v>4.5899999999999995E-3</v>
      </c>
      <c r="G151" s="663">
        <f t="shared" si="1"/>
        <v>7.1159999999999998E-9</v>
      </c>
      <c r="H151" s="6"/>
      <c r="I151" s="6"/>
      <c r="J151" s="6"/>
      <c r="K151" s="6"/>
      <c r="L151" s="6"/>
      <c r="M151" s="6"/>
      <c r="N151" s="6"/>
      <c r="O151" s="6"/>
      <c r="P151" s="6"/>
      <c r="Q151" s="6"/>
      <c r="R151" s="6"/>
      <c r="S151" s="6"/>
      <c r="T151" s="6"/>
      <c r="U151" s="6"/>
      <c r="V151" s="6"/>
      <c r="W151" s="6"/>
      <c r="X151" s="6"/>
      <c r="Y151" s="6"/>
      <c r="Z151" s="6"/>
      <c r="AA151" s="6"/>
    </row>
    <row r="152" spans="1:27">
      <c r="A152" s="6"/>
      <c r="B152" s="6"/>
      <c r="C152" s="139"/>
      <c r="D152" s="543">
        <v>2012</v>
      </c>
      <c r="E152" s="327">
        <v>7.1179999999999993E-3</v>
      </c>
      <c r="F152" s="328">
        <v>4.5949999999999993E-3</v>
      </c>
      <c r="G152" s="663">
        <f t="shared" si="1"/>
        <v>7.1179999999999996E-9</v>
      </c>
      <c r="H152" s="6"/>
      <c r="I152" s="6"/>
      <c r="J152" s="6"/>
      <c r="K152" s="6"/>
      <c r="L152" s="6"/>
      <c r="M152" s="6"/>
      <c r="N152" s="6"/>
      <c r="O152" s="6"/>
      <c r="P152" s="6"/>
      <c r="Q152" s="6"/>
      <c r="R152" s="6"/>
      <c r="S152" s="6"/>
      <c r="T152" s="6"/>
      <c r="U152" s="6"/>
      <c r="V152" s="6"/>
      <c r="W152" s="6"/>
      <c r="X152" s="6"/>
      <c r="Y152" s="6"/>
      <c r="Z152" s="6"/>
      <c r="AA152" s="6"/>
    </row>
    <row r="153" spans="1:27">
      <c r="A153" s="6"/>
      <c r="B153" s="6"/>
      <c r="C153" s="139"/>
      <c r="D153" s="543">
        <v>2013</v>
      </c>
      <c r="E153" s="327">
        <v>7.1200000000000005E-3</v>
      </c>
      <c r="F153" s="328">
        <v>4.5999999999999999E-3</v>
      </c>
      <c r="G153" s="663">
        <f t="shared" si="1"/>
        <v>7.1200000000000002E-9</v>
      </c>
      <c r="H153" s="6"/>
      <c r="I153" s="6"/>
      <c r="J153" s="6"/>
      <c r="K153" s="6"/>
      <c r="L153" s="6"/>
      <c r="M153" s="6"/>
      <c r="N153" s="6"/>
      <c r="O153" s="6"/>
      <c r="P153" s="6"/>
      <c r="Q153" s="6"/>
      <c r="R153" s="6"/>
      <c r="S153" s="6"/>
      <c r="T153" s="6"/>
      <c r="U153" s="6"/>
      <c r="V153" s="6"/>
      <c r="W153" s="6"/>
      <c r="X153" s="6"/>
      <c r="Y153" s="6"/>
      <c r="Z153" s="6"/>
      <c r="AA153" s="6"/>
    </row>
    <row r="154" spans="1:27">
      <c r="A154" s="6"/>
      <c r="B154" s="6"/>
      <c r="C154" s="139"/>
      <c r="D154" s="543">
        <v>2014</v>
      </c>
      <c r="E154" s="327">
        <v>7.0989999999999994E-3</v>
      </c>
      <c r="F154" s="328">
        <v>4.5789999999999997E-3</v>
      </c>
      <c r="G154" s="663">
        <f t="shared" si="1"/>
        <v>7.0989999999999996E-9</v>
      </c>
      <c r="H154" s="6"/>
      <c r="I154" s="6"/>
      <c r="J154" s="6"/>
      <c r="K154" s="6"/>
      <c r="L154" s="6"/>
      <c r="M154" s="6"/>
      <c r="N154" s="6"/>
      <c r="O154" s="6"/>
      <c r="P154" s="6"/>
      <c r="Q154" s="6"/>
      <c r="R154" s="6"/>
      <c r="S154" s="6"/>
      <c r="T154" s="6"/>
      <c r="U154" s="6"/>
      <c r="V154" s="6"/>
      <c r="W154" s="6"/>
      <c r="X154" s="6"/>
      <c r="Y154" s="6"/>
      <c r="Z154" s="6"/>
      <c r="AA154" s="6"/>
    </row>
    <row r="155" spans="1:27">
      <c r="A155" s="6"/>
      <c r="B155" s="6"/>
      <c r="C155" s="139"/>
      <c r="D155" s="543">
        <v>2015</v>
      </c>
      <c r="E155" s="327">
        <v>6.8370000000000002E-3</v>
      </c>
      <c r="F155" s="328">
        <v>4.2389999999999997E-3</v>
      </c>
      <c r="G155" s="663">
        <f t="shared" si="1"/>
        <v>6.8370000000000003E-9</v>
      </c>
      <c r="H155" s="6"/>
      <c r="I155" s="6"/>
      <c r="J155" s="6"/>
      <c r="K155" s="6"/>
      <c r="L155" s="6"/>
      <c r="M155" s="6"/>
      <c r="N155" s="6"/>
      <c r="O155" s="6"/>
      <c r="P155" s="6"/>
      <c r="Q155" s="6"/>
      <c r="R155" s="6"/>
      <c r="S155" s="6"/>
      <c r="T155" s="6"/>
      <c r="U155" s="6"/>
      <c r="V155" s="6"/>
      <c r="W155" s="6"/>
      <c r="X155" s="6"/>
      <c r="Y155" s="6"/>
      <c r="Z155" s="6"/>
      <c r="AA155" s="6"/>
    </row>
    <row r="156" spans="1:27">
      <c r="A156" s="6"/>
      <c r="B156" s="6"/>
      <c r="C156" s="139"/>
      <c r="D156" s="543">
        <v>2016</v>
      </c>
      <c r="E156" s="327">
        <v>6.4899999999999992E-3</v>
      </c>
      <c r="F156" s="328">
        <v>3.7809999999999996E-3</v>
      </c>
      <c r="G156" s="663">
        <f t="shared" si="1"/>
        <v>6.4899999999999989E-9</v>
      </c>
      <c r="H156" s="6"/>
      <c r="I156" s="6"/>
      <c r="J156" s="6"/>
      <c r="K156" s="6"/>
      <c r="L156" s="6"/>
      <c r="M156" s="6"/>
      <c r="N156" s="6"/>
      <c r="O156" s="6"/>
      <c r="P156" s="6"/>
      <c r="Q156" s="6"/>
      <c r="R156" s="6"/>
      <c r="S156" s="6"/>
      <c r="T156" s="6"/>
      <c r="U156" s="6"/>
      <c r="V156" s="6"/>
      <c r="W156" s="6"/>
      <c r="X156" s="6"/>
      <c r="Y156" s="6"/>
      <c r="Z156" s="6"/>
      <c r="AA156" s="6"/>
    </row>
    <row r="157" spans="1:27">
      <c r="A157" s="6"/>
      <c r="B157" s="6"/>
      <c r="C157" s="139"/>
      <c r="D157" s="543">
        <v>2017</v>
      </c>
      <c r="E157" s="327">
        <v>5.365E-3</v>
      </c>
      <c r="F157" s="328">
        <v>1.7900000000000004E-3</v>
      </c>
      <c r="G157" s="663">
        <f t="shared" si="1"/>
        <v>5.3649999999999996E-9</v>
      </c>
      <c r="H157" s="6"/>
      <c r="I157" s="6"/>
      <c r="J157" s="6"/>
      <c r="K157" s="6"/>
      <c r="L157" s="6"/>
      <c r="M157" s="6"/>
      <c r="N157" s="6"/>
      <c r="O157" s="6"/>
      <c r="P157" s="6"/>
      <c r="Q157" s="6"/>
      <c r="R157" s="6"/>
      <c r="S157" s="6"/>
      <c r="T157" s="6"/>
      <c r="U157" s="6"/>
      <c r="V157" s="6"/>
      <c r="W157" s="6"/>
      <c r="X157" s="6"/>
      <c r="Y157" s="6"/>
      <c r="Z157" s="6"/>
      <c r="AA157" s="6"/>
    </row>
    <row r="158" spans="1:27">
      <c r="A158" s="6"/>
      <c r="B158" s="6"/>
      <c r="C158" s="139"/>
      <c r="D158" s="543">
        <v>2018</v>
      </c>
      <c r="E158" s="327">
        <v>5.2399999999999999E-3</v>
      </c>
      <c r="F158" s="328">
        <v>1.585E-3</v>
      </c>
      <c r="G158" s="663">
        <f t="shared" si="1"/>
        <v>5.2400000000000001E-9</v>
      </c>
      <c r="H158" s="6"/>
      <c r="I158" s="6"/>
      <c r="J158" s="6"/>
      <c r="K158" s="6"/>
      <c r="L158" s="6"/>
      <c r="M158" s="6"/>
      <c r="N158" s="6"/>
      <c r="O158" s="6"/>
      <c r="P158" s="6"/>
      <c r="Q158" s="6"/>
      <c r="R158" s="6"/>
      <c r="S158" s="6"/>
      <c r="T158" s="6"/>
      <c r="U158" s="6"/>
      <c r="V158" s="6"/>
      <c r="W158" s="6"/>
      <c r="X158" s="6"/>
      <c r="Y158" s="6"/>
      <c r="Z158" s="6"/>
      <c r="AA158" s="6"/>
    </row>
    <row r="159" spans="1:27">
      <c r="A159" s="6"/>
      <c r="B159" s="6"/>
      <c r="C159" s="139"/>
      <c r="D159" s="543">
        <v>2019</v>
      </c>
      <c r="E159" s="327">
        <v>5.1050000000000002E-3</v>
      </c>
      <c r="F159" s="328">
        <v>1.4519999999999999E-3</v>
      </c>
      <c r="G159" s="663">
        <f t="shared" si="1"/>
        <v>5.1050000000000001E-9</v>
      </c>
      <c r="H159" s="6"/>
      <c r="I159" s="6"/>
      <c r="J159" s="6"/>
      <c r="K159" s="6"/>
      <c r="L159" s="6"/>
      <c r="M159" s="6"/>
      <c r="N159" s="6"/>
      <c r="O159" s="6"/>
      <c r="P159" s="6"/>
      <c r="Q159" s="6"/>
      <c r="R159" s="6"/>
      <c r="S159" s="6"/>
      <c r="T159" s="6"/>
      <c r="U159" s="6"/>
      <c r="V159" s="6"/>
      <c r="W159" s="6"/>
      <c r="X159" s="6"/>
      <c r="Y159" s="6"/>
      <c r="Z159" s="6"/>
      <c r="AA159" s="6"/>
    </row>
    <row r="160" spans="1:27">
      <c r="A160" s="6"/>
      <c r="B160" s="6"/>
      <c r="C160" s="139"/>
      <c r="D160" s="543">
        <v>2020</v>
      </c>
      <c r="E160" s="327">
        <v>4.9999999999999992E-3</v>
      </c>
      <c r="F160" s="328">
        <v>1.3500000000000001E-3</v>
      </c>
      <c r="G160" s="663">
        <f t="shared" si="1"/>
        <v>4.9999999999999993E-9</v>
      </c>
      <c r="H160" s="6"/>
      <c r="I160" s="6"/>
      <c r="J160" s="6"/>
      <c r="K160" s="6"/>
      <c r="L160" s="6"/>
      <c r="M160" s="6"/>
      <c r="N160" s="6"/>
      <c r="O160" s="6"/>
      <c r="P160" s="6"/>
      <c r="Q160" s="6"/>
      <c r="R160" s="6"/>
      <c r="S160" s="6"/>
      <c r="T160" s="6"/>
      <c r="U160" s="6"/>
      <c r="V160" s="6"/>
      <c r="W160" s="6"/>
      <c r="X160" s="6"/>
      <c r="Y160" s="6"/>
      <c r="Z160" s="6"/>
      <c r="AA160" s="6"/>
    </row>
    <row r="161" spans="1:27" ht="16" thickBot="1">
      <c r="A161" s="6"/>
      <c r="B161" s="6"/>
      <c r="C161" s="148"/>
      <c r="D161" s="544">
        <v>2021</v>
      </c>
      <c r="E161" s="329">
        <v>5.0499999999999989E-3</v>
      </c>
      <c r="F161" s="330">
        <v>1.4120000000000001E-3</v>
      </c>
      <c r="G161" s="663">
        <f t="shared" si="1"/>
        <v>5.0499999999999989E-9</v>
      </c>
      <c r="H161" s="6"/>
      <c r="I161" s="6"/>
      <c r="J161" s="6"/>
      <c r="K161" s="6"/>
      <c r="L161" s="6"/>
      <c r="M161" s="6"/>
      <c r="N161" s="6"/>
      <c r="O161" s="6"/>
      <c r="P161" s="6"/>
      <c r="Q161" s="6"/>
      <c r="R161" s="6"/>
      <c r="S161" s="6"/>
      <c r="T161" s="6"/>
      <c r="U161" s="6"/>
      <c r="V161" s="6"/>
      <c r="W161" s="6"/>
      <c r="X161" s="6"/>
      <c r="Y161" s="6"/>
      <c r="Z161" s="6"/>
      <c r="AA161" s="6"/>
    </row>
    <row r="162" spans="1:27">
      <c r="A162" s="6"/>
      <c r="B162" s="6"/>
      <c r="C162" s="135" t="s">
        <v>294</v>
      </c>
      <c r="D162" s="541" t="s">
        <v>809</v>
      </c>
      <c r="E162" s="137">
        <v>0.1908</v>
      </c>
      <c r="F162" s="138">
        <v>2.18E-2</v>
      </c>
      <c r="G162" s="663">
        <f t="shared" si="1"/>
        <v>1.9079999999999999E-7</v>
      </c>
      <c r="H162" s="6"/>
      <c r="I162" s="6"/>
      <c r="J162" s="6"/>
      <c r="K162" s="6"/>
      <c r="L162" s="6"/>
      <c r="M162" s="6"/>
      <c r="N162" s="6"/>
      <c r="O162" s="6"/>
      <c r="P162" s="6"/>
      <c r="Q162" s="6"/>
      <c r="R162" s="6"/>
      <c r="S162" s="6"/>
      <c r="T162" s="6"/>
      <c r="U162" s="6"/>
      <c r="V162" s="6"/>
      <c r="W162" s="6"/>
      <c r="X162" s="6"/>
      <c r="Y162" s="6"/>
      <c r="Z162" s="6"/>
      <c r="AA162" s="6"/>
    </row>
    <row r="163" spans="1:27">
      <c r="A163" s="6"/>
      <c r="B163" s="6"/>
      <c r="C163" s="139" t="s">
        <v>295</v>
      </c>
      <c r="D163" s="543">
        <v>1975</v>
      </c>
      <c r="E163" s="151">
        <v>0.16336000000000001</v>
      </c>
      <c r="F163" s="152">
        <v>5.1269999999999996E-2</v>
      </c>
      <c r="G163" s="663">
        <f t="shared" si="1"/>
        <v>1.6336E-7</v>
      </c>
      <c r="H163" s="6"/>
      <c r="I163" s="6"/>
      <c r="J163" s="6"/>
      <c r="K163" s="6"/>
      <c r="L163" s="6"/>
      <c r="M163" s="6"/>
      <c r="N163" s="6"/>
      <c r="O163" s="6"/>
      <c r="P163" s="6"/>
      <c r="Q163" s="6"/>
      <c r="R163" s="6"/>
      <c r="S163" s="6"/>
      <c r="T163" s="6"/>
      <c r="U163" s="6"/>
      <c r="V163" s="6"/>
      <c r="W163" s="6"/>
      <c r="X163" s="6"/>
      <c r="Y163" s="6"/>
      <c r="Z163" s="6"/>
      <c r="AA163" s="6"/>
    </row>
    <row r="164" spans="1:27">
      <c r="A164" s="6"/>
      <c r="B164" s="6"/>
      <c r="C164" s="139"/>
      <c r="D164" s="543">
        <v>1976</v>
      </c>
      <c r="E164" s="151">
        <v>0.15944000000000003</v>
      </c>
      <c r="F164" s="152">
        <v>5.5480000000000002E-2</v>
      </c>
      <c r="G164" s="663">
        <f t="shared" si="1"/>
        <v>1.5944000000000003E-7</v>
      </c>
      <c r="H164" s="6"/>
      <c r="I164" s="6"/>
      <c r="J164" s="6"/>
      <c r="K164" s="6"/>
      <c r="L164" s="6"/>
      <c r="M164" s="6"/>
      <c r="N164" s="6"/>
      <c r="O164" s="6"/>
      <c r="P164" s="6"/>
      <c r="Q164" s="6"/>
      <c r="R164" s="6"/>
      <c r="S164" s="6"/>
      <c r="T164" s="6"/>
      <c r="U164" s="6"/>
      <c r="V164" s="6"/>
      <c r="W164" s="6"/>
      <c r="X164" s="6"/>
      <c r="Y164" s="6"/>
      <c r="Z164" s="6"/>
      <c r="AA164" s="6"/>
    </row>
    <row r="165" spans="1:27">
      <c r="A165" s="6"/>
      <c r="B165" s="6"/>
      <c r="C165" s="139"/>
      <c r="D165" s="543" t="s">
        <v>813</v>
      </c>
      <c r="E165" s="151">
        <v>0.16140000000000002</v>
      </c>
      <c r="F165" s="152">
        <v>5.3374999999999992E-2</v>
      </c>
      <c r="G165" s="663">
        <f t="shared" si="1"/>
        <v>1.614E-7</v>
      </c>
      <c r="H165" s="6"/>
      <c r="I165" s="6"/>
      <c r="J165" s="6"/>
      <c r="K165" s="6"/>
      <c r="L165" s="6"/>
      <c r="M165" s="6"/>
      <c r="N165" s="6"/>
      <c r="O165" s="6"/>
      <c r="P165" s="6"/>
      <c r="Q165" s="6"/>
      <c r="R165" s="6"/>
      <c r="S165" s="6"/>
      <c r="T165" s="6"/>
      <c r="U165" s="6"/>
      <c r="V165" s="6"/>
      <c r="W165" s="6"/>
      <c r="X165" s="6"/>
      <c r="Y165" s="6"/>
      <c r="Z165" s="6"/>
      <c r="AA165" s="6"/>
    </row>
    <row r="166" spans="1:27">
      <c r="A166" s="6"/>
      <c r="B166" s="6"/>
      <c r="C166" s="139"/>
      <c r="D166" s="543" t="s">
        <v>814</v>
      </c>
      <c r="E166" s="151">
        <v>0.15944000000000003</v>
      </c>
      <c r="F166" s="152">
        <v>5.5480000000000002E-2</v>
      </c>
      <c r="G166" s="663">
        <f t="shared" si="1"/>
        <v>1.5944000000000003E-7</v>
      </c>
      <c r="H166" s="6"/>
      <c r="I166" s="6"/>
      <c r="J166" s="6"/>
      <c r="K166" s="6"/>
      <c r="L166" s="6"/>
      <c r="M166" s="6"/>
      <c r="N166" s="6"/>
      <c r="O166" s="6"/>
      <c r="P166" s="6"/>
      <c r="Q166" s="6"/>
      <c r="R166" s="6"/>
      <c r="S166" s="6"/>
      <c r="T166" s="6"/>
      <c r="U166" s="6"/>
      <c r="V166" s="6"/>
      <c r="W166" s="6"/>
      <c r="X166" s="6"/>
      <c r="Y166" s="6"/>
      <c r="Z166" s="6"/>
      <c r="AA166" s="6"/>
    </row>
    <row r="167" spans="1:27">
      <c r="A167" s="6"/>
      <c r="B167" s="6"/>
      <c r="C167" s="139"/>
      <c r="D167" s="543">
        <v>1981</v>
      </c>
      <c r="E167" s="151">
        <v>0.1479</v>
      </c>
      <c r="F167" s="152">
        <v>6.5984999999999988E-2</v>
      </c>
      <c r="G167" s="663">
        <f t="shared" si="1"/>
        <v>1.4789999999999999E-7</v>
      </c>
      <c r="H167" s="6"/>
      <c r="I167" s="6"/>
      <c r="J167" s="6"/>
      <c r="K167" s="6"/>
      <c r="L167" s="6"/>
      <c r="M167" s="6"/>
      <c r="N167" s="6"/>
      <c r="O167" s="6"/>
      <c r="P167" s="6"/>
      <c r="Q167" s="6"/>
      <c r="R167" s="6"/>
      <c r="S167" s="6"/>
      <c r="T167" s="6"/>
      <c r="U167" s="6"/>
      <c r="V167" s="6"/>
      <c r="W167" s="6"/>
      <c r="X167" s="6"/>
      <c r="Y167" s="6"/>
      <c r="Z167" s="6"/>
      <c r="AA167" s="6"/>
    </row>
    <row r="168" spans="1:27">
      <c r="A168" s="6"/>
      <c r="B168" s="6"/>
      <c r="C168" s="139"/>
      <c r="D168" s="543">
        <v>1982</v>
      </c>
      <c r="E168" s="151">
        <v>0.14419999999999999</v>
      </c>
      <c r="F168" s="152">
        <v>6.8069999999999992E-2</v>
      </c>
      <c r="G168" s="663">
        <f t="shared" si="1"/>
        <v>1.4420000000000001E-7</v>
      </c>
      <c r="H168" s="6"/>
      <c r="I168" s="6"/>
      <c r="J168" s="6"/>
      <c r="K168" s="6"/>
      <c r="L168" s="6"/>
      <c r="M168" s="6"/>
      <c r="N168" s="6"/>
      <c r="O168" s="6"/>
      <c r="P168" s="6"/>
      <c r="Q168" s="6"/>
      <c r="R168" s="6"/>
      <c r="S168" s="6"/>
      <c r="T168" s="6"/>
      <c r="U168" s="6"/>
      <c r="V168" s="6"/>
      <c r="W168" s="6"/>
      <c r="X168" s="6"/>
      <c r="Y168" s="6"/>
      <c r="Z168" s="6"/>
      <c r="AA168" s="6"/>
    </row>
    <row r="169" spans="1:27">
      <c r="A169" s="6"/>
      <c r="B169" s="6"/>
      <c r="C169" s="139"/>
      <c r="D169" s="543">
        <v>1983</v>
      </c>
      <c r="E169" s="151">
        <v>0.1368</v>
      </c>
      <c r="F169" s="152">
        <v>7.2239999999999999E-2</v>
      </c>
      <c r="G169" s="663">
        <f t="shared" si="1"/>
        <v>1.3680000000000001E-7</v>
      </c>
      <c r="H169" s="6"/>
      <c r="I169" s="6"/>
      <c r="J169" s="6"/>
      <c r="K169" s="6"/>
      <c r="L169" s="6"/>
      <c r="M169" s="6"/>
      <c r="N169" s="6"/>
      <c r="O169" s="6"/>
      <c r="P169" s="6"/>
      <c r="Q169" s="6"/>
      <c r="R169" s="6"/>
      <c r="S169" s="6"/>
      <c r="T169" s="6"/>
      <c r="U169" s="6"/>
      <c r="V169" s="6"/>
      <c r="W169" s="6"/>
      <c r="X169" s="6"/>
      <c r="Y169" s="6"/>
      <c r="Z169" s="6"/>
      <c r="AA169" s="6"/>
    </row>
    <row r="170" spans="1:27">
      <c r="A170" s="6"/>
      <c r="B170" s="6"/>
      <c r="C170" s="139"/>
      <c r="D170" s="543">
        <v>1984</v>
      </c>
      <c r="E170" s="151">
        <v>0.12940000000000002</v>
      </c>
      <c r="F170" s="152">
        <v>7.6410000000000006E-2</v>
      </c>
      <c r="G170" s="663">
        <f t="shared" si="1"/>
        <v>1.2940000000000001E-7</v>
      </c>
      <c r="H170" s="6"/>
      <c r="I170" s="6"/>
      <c r="J170" s="6"/>
      <c r="K170" s="6"/>
      <c r="L170" s="6"/>
      <c r="M170" s="6"/>
      <c r="N170" s="6"/>
      <c r="O170" s="6"/>
      <c r="P170" s="6"/>
      <c r="Q170" s="6"/>
      <c r="R170" s="6"/>
      <c r="S170" s="6"/>
      <c r="T170" s="6"/>
      <c r="U170" s="6"/>
      <c r="V170" s="6"/>
      <c r="W170" s="6"/>
      <c r="X170" s="6"/>
      <c r="Y170" s="6"/>
      <c r="Z170" s="6"/>
      <c r="AA170" s="6"/>
    </row>
    <row r="171" spans="1:27">
      <c r="A171" s="6"/>
      <c r="B171" s="6"/>
      <c r="C171" s="139"/>
      <c r="D171" s="543">
        <v>1985</v>
      </c>
      <c r="E171" s="151">
        <v>0.122</v>
      </c>
      <c r="F171" s="152">
        <v>8.0579999999999999E-2</v>
      </c>
      <c r="G171" s="663">
        <f t="shared" si="1"/>
        <v>1.2200000000000001E-7</v>
      </c>
      <c r="H171" s="6"/>
      <c r="I171" s="6"/>
      <c r="J171" s="6"/>
      <c r="K171" s="6"/>
      <c r="L171" s="6"/>
      <c r="M171" s="6"/>
      <c r="N171" s="6"/>
      <c r="O171" s="6"/>
      <c r="P171" s="6"/>
      <c r="Q171" s="6"/>
      <c r="R171" s="6"/>
      <c r="S171" s="6"/>
      <c r="T171" s="6"/>
      <c r="U171" s="6"/>
      <c r="V171" s="6"/>
      <c r="W171" s="6"/>
      <c r="X171" s="6"/>
      <c r="Y171" s="6"/>
      <c r="Z171" s="6"/>
      <c r="AA171" s="6"/>
    </row>
    <row r="172" spans="1:27">
      <c r="A172" s="6"/>
      <c r="B172" s="6"/>
      <c r="C172" s="139"/>
      <c r="D172" s="543">
        <v>1986</v>
      </c>
      <c r="E172" s="151">
        <v>0.11460000000000001</v>
      </c>
      <c r="F172" s="152">
        <v>8.4749999999999992E-2</v>
      </c>
      <c r="G172" s="663">
        <f t="shared" si="1"/>
        <v>1.1460000000000001E-7</v>
      </c>
      <c r="H172" s="6"/>
      <c r="I172" s="6"/>
      <c r="J172" s="6"/>
      <c r="K172" s="6"/>
      <c r="L172" s="6"/>
      <c r="M172" s="6"/>
      <c r="N172" s="6"/>
      <c r="O172" s="6"/>
      <c r="P172" s="6"/>
      <c r="Q172" s="6"/>
      <c r="R172" s="6"/>
      <c r="S172" s="6"/>
      <c r="T172" s="6"/>
      <c r="U172" s="6"/>
      <c r="V172" s="6"/>
      <c r="W172" s="6"/>
      <c r="X172" s="6"/>
      <c r="Y172" s="6"/>
      <c r="Z172" s="6"/>
      <c r="AA172" s="6"/>
    </row>
    <row r="173" spans="1:27">
      <c r="A173" s="6"/>
      <c r="B173" s="6"/>
      <c r="C173" s="139"/>
      <c r="D173" s="543" t="s">
        <v>815</v>
      </c>
      <c r="E173" s="151">
        <v>8.1299999999999997E-2</v>
      </c>
      <c r="F173" s="152">
        <v>0.103515</v>
      </c>
      <c r="G173" s="663">
        <f t="shared" si="1"/>
        <v>8.1299999999999993E-8</v>
      </c>
      <c r="H173" s="6"/>
      <c r="I173" s="6"/>
      <c r="J173" s="6"/>
      <c r="K173" s="6"/>
      <c r="L173" s="6"/>
      <c r="M173" s="6"/>
      <c r="N173" s="6"/>
      <c r="O173" s="6"/>
      <c r="P173" s="6"/>
      <c r="Q173" s="6"/>
      <c r="R173" s="6"/>
      <c r="S173" s="6"/>
      <c r="T173" s="6"/>
      <c r="U173" s="6"/>
      <c r="V173" s="6"/>
      <c r="W173" s="6"/>
      <c r="X173" s="6"/>
      <c r="Y173" s="6"/>
      <c r="Z173" s="6"/>
      <c r="AA173" s="6"/>
    </row>
    <row r="174" spans="1:27">
      <c r="A174" s="6"/>
      <c r="B174" s="6"/>
      <c r="C174" s="139"/>
      <c r="D174" s="543">
        <v>1994</v>
      </c>
      <c r="E174" s="151">
        <v>6.4640000000000003E-2</v>
      </c>
      <c r="F174" s="152">
        <v>9.820000000000001E-2</v>
      </c>
      <c r="G174" s="663">
        <f t="shared" si="1"/>
        <v>6.4640000000000002E-8</v>
      </c>
      <c r="H174" s="6"/>
      <c r="I174" s="6"/>
      <c r="J174" s="6"/>
      <c r="K174" s="6"/>
      <c r="L174" s="6"/>
      <c r="M174" s="6"/>
      <c r="N174" s="6"/>
      <c r="O174" s="6"/>
      <c r="P174" s="6"/>
      <c r="Q174" s="6"/>
      <c r="R174" s="6"/>
      <c r="S174" s="6"/>
      <c r="T174" s="6"/>
      <c r="U174" s="6"/>
      <c r="V174" s="6"/>
      <c r="W174" s="6"/>
      <c r="X174" s="6"/>
      <c r="Y174" s="6"/>
      <c r="Z174" s="6"/>
      <c r="AA174" s="6"/>
    </row>
    <row r="175" spans="1:27">
      <c r="A175" s="6"/>
      <c r="B175" s="6"/>
      <c r="C175" s="139"/>
      <c r="D175" s="543">
        <v>1995</v>
      </c>
      <c r="E175" s="151">
        <v>5.1679999999999997E-2</v>
      </c>
      <c r="F175" s="152">
        <v>9.0800000000000006E-2</v>
      </c>
      <c r="G175" s="663">
        <f t="shared" si="1"/>
        <v>5.1679999999999997E-8</v>
      </c>
      <c r="H175" s="6"/>
      <c r="I175" s="6"/>
      <c r="J175" s="6"/>
      <c r="K175" s="6"/>
      <c r="L175" s="6"/>
      <c r="M175" s="6"/>
      <c r="N175" s="6"/>
      <c r="O175" s="6"/>
      <c r="P175" s="6"/>
      <c r="Q175" s="6"/>
      <c r="R175" s="6"/>
      <c r="S175" s="6"/>
      <c r="T175" s="6"/>
      <c r="U175" s="6"/>
      <c r="V175" s="6"/>
      <c r="W175" s="6"/>
      <c r="X175" s="6"/>
      <c r="Y175" s="6"/>
      <c r="Z175" s="6"/>
      <c r="AA175" s="6"/>
    </row>
    <row r="176" spans="1:27">
      <c r="A176" s="6"/>
      <c r="B176" s="6"/>
      <c r="C176" s="139"/>
      <c r="D176" s="543">
        <v>1996</v>
      </c>
      <c r="E176" s="151">
        <v>4.5199999999999997E-2</v>
      </c>
      <c r="F176" s="152">
        <v>8.7099999999999997E-2</v>
      </c>
      <c r="G176" s="663">
        <f t="shared" si="1"/>
        <v>4.5199999999999994E-8</v>
      </c>
      <c r="H176" s="6"/>
      <c r="I176" s="6"/>
      <c r="J176" s="6"/>
      <c r="K176" s="6"/>
      <c r="L176" s="6"/>
      <c r="M176" s="6"/>
      <c r="N176" s="6"/>
      <c r="O176" s="6"/>
      <c r="P176" s="6"/>
      <c r="Q176" s="6"/>
      <c r="R176" s="6"/>
      <c r="S176" s="6"/>
      <c r="T176" s="6"/>
      <c r="U176" s="6"/>
      <c r="V176" s="6"/>
      <c r="W176" s="6"/>
      <c r="X176" s="6"/>
      <c r="Y176" s="6"/>
      <c r="Z176" s="6"/>
      <c r="AA176" s="6"/>
    </row>
    <row r="177" spans="1:27">
      <c r="A177" s="6"/>
      <c r="B177" s="6"/>
      <c r="C177" s="139"/>
      <c r="D177" s="543">
        <v>1997</v>
      </c>
      <c r="E177" s="151">
        <v>4.5199999999999997E-2</v>
      </c>
      <c r="F177" s="152">
        <v>8.7099999999999997E-2</v>
      </c>
      <c r="G177" s="663">
        <f t="shared" si="1"/>
        <v>4.5199999999999994E-8</v>
      </c>
      <c r="H177" s="6"/>
      <c r="I177" s="6"/>
      <c r="J177" s="6"/>
      <c r="K177" s="6"/>
      <c r="L177" s="6"/>
      <c r="M177" s="6"/>
      <c r="N177" s="6"/>
      <c r="O177" s="6"/>
      <c r="P177" s="6"/>
      <c r="Q177" s="6"/>
      <c r="R177" s="6"/>
      <c r="S177" s="6"/>
      <c r="T177" s="6"/>
      <c r="U177" s="6"/>
      <c r="V177" s="6"/>
      <c r="W177" s="6"/>
      <c r="X177" s="6"/>
      <c r="Y177" s="6"/>
      <c r="Z177" s="6"/>
      <c r="AA177" s="6"/>
    </row>
    <row r="178" spans="1:27">
      <c r="A178" s="6"/>
      <c r="B178" s="6"/>
      <c r="C178" s="139"/>
      <c r="D178" s="543">
        <v>1998</v>
      </c>
      <c r="E178" s="151">
        <v>4.1248E-2</v>
      </c>
      <c r="F178" s="152">
        <v>7.8675999999999996E-2</v>
      </c>
      <c r="G178" s="663">
        <f t="shared" si="1"/>
        <v>4.1248E-8</v>
      </c>
      <c r="H178" s="6"/>
      <c r="I178" s="6"/>
      <c r="J178" s="6"/>
      <c r="K178" s="6"/>
      <c r="L178" s="6"/>
      <c r="M178" s="6"/>
      <c r="N178" s="6"/>
      <c r="O178" s="6"/>
      <c r="P178" s="6"/>
      <c r="Q178" s="6"/>
      <c r="R178" s="6"/>
      <c r="S178" s="6"/>
      <c r="T178" s="6"/>
      <c r="U178" s="6"/>
      <c r="V178" s="6"/>
      <c r="W178" s="6"/>
      <c r="X178" s="6"/>
      <c r="Y178" s="6"/>
      <c r="Z178" s="6"/>
      <c r="AA178" s="6"/>
    </row>
    <row r="179" spans="1:27">
      <c r="A179" s="6"/>
      <c r="B179" s="6"/>
      <c r="C179" s="139"/>
      <c r="D179" s="543">
        <v>1999</v>
      </c>
      <c r="E179" s="151">
        <v>3.3343999999999999E-2</v>
      </c>
      <c r="F179" s="152">
        <v>6.1827999999999994E-2</v>
      </c>
      <c r="G179" s="663">
        <f t="shared" si="1"/>
        <v>3.3343999999999997E-8</v>
      </c>
      <c r="H179" s="6"/>
      <c r="I179" s="6"/>
      <c r="J179" s="6"/>
      <c r="K179" s="6"/>
      <c r="L179" s="6"/>
      <c r="M179" s="6"/>
      <c r="N179" s="6"/>
      <c r="O179" s="6"/>
      <c r="P179" s="6"/>
      <c r="Q179" s="6"/>
      <c r="R179" s="6"/>
      <c r="S179" s="6"/>
      <c r="T179" s="6"/>
      <c r="U179" s="6"/>
      <c r="V179" s="6"/>
      <c r="W179" s="6"/>
      <c r="X179" s="6"/>
      <c r="Y179" s="6"/>
      <c r="Z179" s="6"/>
      <c r="AA179" s="6"/>
    </row>
    <row r="180" spans="1:27">
      <c r="A180" s="6"/>
      <c r="B180" s="6"/>
      <c r="C180" s="139"/>
      <c r="D180" s="543">
        <v>2000</v>
      </c>
      <c r="E180" s="151">
        <v>3.3951999999999996E-2</v>
      </c>
      <c r="F180" s="152">
        <v>6.3124E-2</v>
      </c>
      <c r="G180" s="663">
        <f t="shared" si="1"/>
        <v>3.3951999999999999E-8</v>
      </c>
      <c r="H180" s="6"/>
      <c r="I180" s="6"/>
      <c r="J180" s="6"/>
      <c r="K180" s="6"/>
      <c r="L180" s="6"/>
      <c r="M180" s="6"/>
      <c r="N180" s="6"/>
      <c r="O180" s="6"/>
      <c r="P180" s="6"/>
      <c r="Q180" s="6"/>
      <c r="R180" s="6"/>
      <c r="S180" s="6"/>
      <c r="T180" s="6"/>
      <c r="U180" s="6"/>
      <c r="V180" s="6"/>
      <c r="W180" s="6"/>
      <c r="X180" s="6"/>
      <c r="Y180" s="6"/>
      <c r="Z180" s="6"/>
      <c r="AA180" s="6"/>
    </row>
    <row r="181" spans="1:27">
      <c r="A181" s="6"/>
      <c r="B181" s="6"/>
      <c r="C181" s="139"/>
      <c r="D181" s="543">
        <v>2001</v>
      </c>
      <c r="E181" s="151">
        <v>2.2095999999999998E-2</v>
      </c>
      <c r="F181" s="152">
        <v>3.7851999999999997E-2</v>
      </c>
      <c r="G181" s="663">
        <f t="shared" si="1"/>
        <v>2.2095999999999998E-8</v>
      </c>
      <c r="H181" s="6"/>
      <c r="I181" s="6"/>
      <c r="J181" s="6"/>
      <c r="K181" s="6"/>
      <c r="L181" s="6"/>
      <c r="M181" s="6"/>
      <c r="N181" s="6"/>
      <c r="O181" s="6"/>
      <c r="P181" s="6"/>
      <c r="Q181" s="6"/>
      <c r="R181" s="6"/>
      <c r="S181" s="6"/>
      <c r="T181" s="6"/>
      <c r="U181" s="6"/>
      <c r="V181" s="6"/>
      <c r="W181" s="6"/>
      <c r="X181" s="6"/>
      <c r="Y181" s="6"/>
      <c r="Z181" s="6"/>
      <c r="AA181" s="6"/>
    </row>
    <row r="182" spans="1:27">
      <c r="A182" s="6"/>
      <c r="B182" s="6"/>
      <c r="C182" s="139"/>
      <c r="D182" s="543">
        <v>2002</v>
      </c>
      <c r="E182" s="151">
        <v>2.4223999999999996E-2</v>
      </c>
      <c r="F182" s="152">
        <v>4.2387999999999995E-2</v>
      </c>
      <c r="G182" s="663">
        <f t="shared" si="1"/>
        <v>2.4223999999999996E-8</v>
      </c>
      <c r="H182" s="6"/>
      <c r="I182" s="6"/>
      <c r="J182" s="6"/>
      <c r="K182" s="6"/>
      <c r="L182" s="6"/>
      <c r="M182" s="6"/>
      <c r="N182" s="6"/>
      <c r="O182" s="6"/>
      <c r="P182" s="6"/>
      <c r="Q182" s="6"/>
      <c r="R182" s="6"/>
      <c r="S182" s="6"/>
      <c r="T182" s="6"/>
      <c r="U182" s="6"/>
      <c r="V182" s="6"/>
      <c r="W182" s="6"/>
      <c r="X182" s="6"/>
      <c r="Y182" s="6"/>
      <c r="Z182" s="6"/>
      <c r="AA182" s="6"/>
    </row>
    <row r="183" spans="1:27">
      <c r="A183" s="6"/>
      <c r="B183" s="6"/>
      <c r="C183" s="139"/>
      <c r="D183" s="543">
        <v>2003</v>
      </c>
      <c r="E183" s="151">
        <v>2.2111999999999996E-2</v>
      </c>
      <c r="F183" s="152">
        <v>3.7311999999999998E-2</v>
      </c>
      <c r="G183" s="663">
        <f t="shared" si="1"/>
        <v>2.2111999999999996E-8</v>
      </c>
      <c r="H183" s="6"/>
      <c r="I183" s="6"/>
      <c r="J183" s="6"/>
      <c r="K183" s="6"/>
      <c r="L183" s="6"/>
      <c r="M183" s="6"/>
      <c r="N183" s="6"/>
      <c r="O183" s="6"/>
      <c r="P183" s="6"/>
      <c r="Q183" s="6"/>
      <c r="R183" s="6"/>
      <c r="S183" s="6"/>
      <c r="T183" s="6"/>
      <c r="U183" s="6"/>
      <c r="V183" s="6"/>
      <c r="W183" s="6"/>
      <c r="X183" s="6"/>
      <c r="Y183" s="6"/>
      <c r="Z183" s="6"/>
      <c r="AA183" s="6"/>
    </row>
    <row r="184" spans="1:27">
      <c r="A184" s="6"/>
      <c r="B184" s="6"/>
      <c r="C184" s="139"/>
      <c r="D184" s="543">
        <v>2004</v>
      </c>
      <c r="E184" s="151">
        <v>1.1472E-2</v>
      </c>
      <c r="F184" s="152">
        <v>8.7500000000000008E-3</v>
      </c>
      <c r="G184" s="663">
        <f t="shared" si="1"/>
        <v>1.1472E-8</v>
      </c>
      <c r="H184" s="6"/>
      <c r="I184" s="6"/>
      <c r="J184" s="6"/>
      <c r="K184" s="6"/>
      <c r="L184" s="6"/>
      <c r="M184" s="6"/>
      <c r="N184" s="6"/>
      <c r="O184" s="6"/>
      <c r="P184" s="6"/>
      <c r="Q184" s="6"/>
      <c r="R184" s="6"/>
      <c r="S184" s="6"/>
      <c r="T184" s="6"/>
      <c r="U184" s="6"/>
      <c r="V184" s="6"/>
      <c r="W184" s="6"/>
      <c r="X184" s="6"/>
      <c r="Y184" s="6"/>
      <c r="Z184" s="6"/>
      <c r="AA184" s="6"/>
    </row>
    <row r="185" spans="1:27">
      <c r="A185" s="6"/>
      <c r="B185" s="6"/>
      <c r="C185" s="139"/>
      <c r="D185" s="543">
        <v>2005</v>
      </c>
      <c r="E185" s="151">
        <v>1.0544000000000001E-2</v>
      </c>
      <c r="F185" s="152">
        <v>6.4100000000000008E-3</v>
      </c>
      <c r="G185" s="663">
        <f t="shared" si="1"/>
        <v>1.0544000000000002E-8</v>
      </c>
      <c r="H185" s="6"/>
      <c r="I185" s="6"/>
      <c r="J185" s="6"/>
      <c r="K185" s="6"/>
      <c r="L185" s="6"/>
      <c r="M185" s="6"/>
      <c r="N185" s="6"/>
      <c r="O185" s="6"/>
      <c r="P185" s="6"/>
      <c r="Q185" s="6"/>
      <c r="R185" s="6"/>
      <c r="S185" s="6"/>
      <c r="T185" s="6"/>
      <c r="U185" s="6"/>
      <c r="V185" s="6"/>
      <c r="W185" s="6"/>
      <c r="X185" s="6"/>
      <c r="Y185" s="6"/>
      <c r="Z185" s="6"/>
      <c r="AA185" s="6"/>
    </row>
    <row r="186" spans="1:27">
      <c r="A186" s="6"/>
      <c r="B186" s="6"/>
      <c r="C186" s="139"/>
      <c r="D186" s="543">
        <v>2006</v>
      </c>
      <c r="E186" s="151">
        <v>1.0800000000000001E-2</v>
      </c>
      <c r="F186" s="152">
        <v>7.9559999999999995E-3</v>
      </c>
      <c r="G186" s="663">
        <f t="shared" si="1"/>
        <v>1.0800000000000001E-8</v>
      </c>
      <c r="H186" s="6"/>
      <c r="I186" s="6"/>
      <c r="J186" s="6"/>
      <c r="K186" s="6"/>
      <c r="L186" s="6"/>
      <c r="M186" s="6"/>
      <c r="N186" s="6"/>
      <c r="O186" s="6"/>
      <c r="P186" s="6"/>
      <c r="Q186" s="6"/>
      <c r="R186" s="6"/>
      <c r="S186" s="6"/>
      <c r="T186" s="6"/>
      <c r="U186" s="6"/>
      <c r="V186" s="6"/>
      <c r="W186" s="6"/>
      <c r="X186" s="6"/>
      <c r="Y186" s="6"/>
      <c r="Z186" s="6"/>
      <c r="AA186" s="6"/>
    </row>
    <row r="187" spans="1:27">
      <c r="A187" s="6"/>
      <c r="B187" s="6"/>
      <c r="C187" s="139"/>
      <c r="D187" s="543">
        <v>2007</v>
      </c>
      <c r="E187" s="151">
        <v>1.0272E-2</v>
      </c>
      <c r="F187" s="152">
        <v>6.072000000000001E-3</v>
      </c>
      <c r="G187" s="663">
        <f t="shared" si="1"/>
        <v>1.0271999999999999E-8</v>
      </c>
      <c r="H187" s="6"/>
      <c r="I187" s="6"/>
      <c r="J187" s="6"/>
      <c r="K187" s="6"/>
      <c r="L187" s="6"/>
      <c r="M187" s="6"/>
      <c r="N187" s="6"/>
      <c r="O187" s="6"/>
      <c r="P187" s="6"/>
      <c r="Q187" s="6"/>
      <c r="R187" s="6"/>
      <c r="S187" s="6"/>
      <c r="T187" s="6"/>
      <c r="U187" s="6"/>
      <c r="V187" s="6"/>
      <c r="W187" s="6"/>
      <c r="X187" s="6"/>
      <c r="Y187" s="6"/>
      <c r="Z187" s="6"/>
      <c r="AA187" s="6"/>
    </row>
    <row r="188" spans="1:27">
      <c r="A188" s="6"/>
      <c r="B188" s="6"/>
      <c r="C188" s="139"/>
      <c r="D188" s="543">
        <v>2008</v>
      </c>
      <c r="E188" s="327">
        <v>9.4560000000000009E-3</v>
      </c>
      <c r="F188" s="328">
        <v>3.5880000000000005E-3</v>
      </c>
      <c r="G188" s="663">
        <f t="shared" si="1"/>
        <v>9.4560000000000004E-9</v>
      </c>
      <c r="H188" s="6"/>
      <c r="I188" s="6"/>
      <c r="J188" s="6"/>
      <c r="K188" s="6"/>
      <c r="L188" s="6"/>
      <c r="M188" s="6"/>
      <c r="N188" s="6"/>
      <c r="O188" s="6"/>
      <c r="P188" s="6"/>
      <c r="Q188" s="6"/>
      <c r="R188" s="6"/>
      <c r="S188" s="6"/>
      <c r="T188" s="6"/>
      <c r="U188" s="6"/>
      <c r="V188" s="6"/>
      <c r="W188" s="6"/>
      <c r="X188" s="6"/>
      <c r="Y188" s="6"/>
      <c r="Z188" s="6"/>
      <c r="AA188" s="6"/>
    </row>
    <row r="189" spans="1:27">
      <c r="A189" s="6"/>
      <c r="B189" s="6"/>
      <c r="C189" s="139"/>
      <c r="D189" s="543">
        <v>2009</v>
      </c>
      <c r="E189" s="327">
        <v>9.4560000000000009E-3</v>
      </c>
      <c r="F189" s="328">
        <v>3.5880000000000005E-3</v>
      </c>
      <c r="G189" s="663">
        <f t="shared" si="1"/>
        <v>9.4560000000000004E-9</v>
      </c>
      <c r="H189" s="6"/>
      <c r="I189" s="6"/>
      <c r="J189" s="6"/>
      <c r="K189" s="6"/>
      <c r="L189" s="6"/>
      <c r="M189" s="6"/>
      <c r="N189" s="6"/>
      <c r="O189" s="6"/>
      <c r="P189" s="6"/>
      <c r="Q189" s="6"/>
      <c r="R189" s="6"/>
      <c r="S189" s="6"/>
      <c r="T189" s="6"/>
      <c r="U189" s="6"/>
      <c r="V189" s="6"/>
      <c r="W189" s="6"/>
      <c r="X189" s="6"/>
      <c r="Y189" s="6"/>
      <c r="Z189" s="6"/>
      <c r="AA189" s="6"/>
    </row>
    <row r="190" spans="1:27">
      <c r="A190" s="6"/>
      <c r="B190" s="6"/>
      <c r="C190" s="139"/>
      <c r="D190" s="543">
        <v>2010</v>
      </c>
      <c r="E190" s="327">
        <v>9.5199999999999989E-3</v>
      </c>
      <c r="F190" s="328">
        <v>3.4599999999999995E-3</v>
      </c>
      <c r="G190" s="663">
        <f t="shared" ref="G190:G236" si="2">E190/1000000</f>
        <v>9.5199999999999986E-9</v>
      </c>
      <c r="H190" s="6"/>
      <c r="I190" s="6"/>
      <c r="J190" s="6"/>
      <c r="K190" s="6"/>
      <c r="L190" s="6"/>
      <c r="M190" s="6"/>
      <c r="N190" s="6"/>
      <c r="O190" s="6"/>
      <c r="P190" s="6"/>
      <c r="Q190" s="6"/>
      <c r="R190" s="6"/>
      <c r="S190" s="6"/>
      <c r="T190" s="6"/>
      <c r="U190" s="6"/>
      <c r="V190" s="6"/>
      <c r="W190" s="6"/>
      <c r="X190" s="6"/>
      <c r="Y190" s="6"/>
      <c r="Z190" s="6"/>
      <c r="AA190" s="6"/>
    </row>
    <row r="191" spans="1:27">
      <c r="A191" s="6"/>
      <c r="B191" s="6"/>
      <c r="C191" s="139"/>
      <c r="D191" s="543">
        <v>2011</v>
      </c>
      <c r="E191" s="327">
        <v>9.5680000000000001E-3</v>
      </c>
      <c r="F191" s="328">
        <v>3.3640000000000002E-3</v>
      </c>
      <c r="G191" s="663">
        <f t="shared" si="2"/>
        <v>9.568E-9</v>
      </c>
      <c r="H191" s="6"/>
      <c r="I191" s="6"/>
      <c r="J191" s="6"/>
      <c r="K191" s="6"/>
      <c r="L191" s="6"/>
      <c r="M191" s="6"/>
      <c r="N191" s="6"/>
      <c r="O191" s="6"/>
      <c r="P191" s="6"/>
      <c r="Q191" s="6"/>
      <c r="R191" s="6"/>
      <c r="S191" s="6"/>
      <c r="T191" s="6"/>
      <c r="U191" s="6"/>
      <c r="V191" s="6"/>
      <c r="W191" s="6"/>
      <c r="X191" s="6"/>
      <c r="Y191" s="6"/>
      <c r="Z191" s="6"/>
      <c r="AA191" s="6"/>
    </row>
    <row r="192" spans="1:27">
      <c r="A192" s="6"/>
      <c r="B192" s="6"/>
      <c r="C192" s="139"/>
      <c r="D192" s="543">
        <v>2012</v>
      </c>
      <c r="E192" s="327">
        <v>9.6159999999999995E-3</v>
      </c>
      <c r="F192" s="328">
        <v>3.2680000000000001E-3</v>
      </c>
      <c r="G192" s="663">
        <f t="shared" si="2"/>
        <v>9.6159999999999999E-9</v>
      </c>
      <c r="H192" s="6"/>
      <c r="I192" s="6"/>
      <c r="J192" s="6"/>
      <c r="K192" s="6"/>
      <c r="L192" s="6"/>
      <c r="M192" s="6"/>
      <c r="N192" s="6"/>
      <c r="O192" s="6"/>
      <c r="P192" s="6"/>
      <c r="Q192" s="6"/>
      <c r="R192" s="6"/>
      <c r="S192" s="6"/>
      <c r="T192" s="6"/>
      <c r="U192" s="6"/>
      <c r="V192" s="6"/>
      <c r="W192" s="6"/>
      <c r="X192" s="6"/>
      <c r="Y192" s="6"/>
      <c r="Z192" s="6"/>
      <c r="AA192" s="6"/>
    </row>
    <row r="193" spans="1:27">
      <c r="A193" s="6"/>
      <c r="B193" s="6"/>
      <c r="C193" s="139"/>
      <c r="D193" s="543">
        <v>2013</v>
      </c>
      <c r="E193" s="327">
        <v>9.5040000000000003E-3</v>
      </c>
      <c r="F193" s="328">
        <v>3.4920000000000003E-3</v>
      </c>
      <c r="G193" s="663">
        <f t="shared" si="2"/>
        <v>9.5040000000000003E-9</v>
      </c>
      <c r="H193" s="6"/>
      <c r="I193" s="6"/>
      <c r="J193" s="6"/>
      <c r="K193" s="6"/>
      <c r="L193" s="6"/>
      <c r="M193" s="6"/>
      <c r="N193" s="6"/>
      <c r="O193" s="6"/>
      <c r="P193" s="6"/>
      <c r="Q193" s="6"/>
      <c r="R193" s="6"/>
      <c r="S193" s="6"/>
      <c r="T193" s="6"/>
      <c r="U193" s="6"/>
      <c r="V193" s="6"/>
      <c r="W193" s="6"/>
      <c r="X193" s="6"/>
      <c r="Y193" s="6"/>
      <c r="Z193" s="6"/>
      <c r="AA193" s="6"/>
    </row>
    <row r="194" spans="1:27">
      <c r="A194" s="6"/>
      <c r="B194" s="6"/>
      <c r="C194" s="139"/>
      <c r="D194" s="543">
        <v>2014</v>
      </c>
      <c r="E194" s="327">
        <v>9.5490000000000002E-3</v>
      </c>
      <c r="F194" s="328">
        <v>3.3189999999999999E-3</v>
      </c>
      <c r="G194" s="663">
        <f t="shared" si="2"/>
        <v>9.549E-9</v>
      </c>
      <c r="H194" s="6"/>
      <c r="I194" s="6"/>
      <c r="J194" s="6"/>
      <c r="K194" s="6"/>
      <c r="L194" s="6"/>
      <c r="M194" s="6"/>
      <c r="N194" s="6"/>
      <c r="O194" s="6"/>
      <c r="P194" s="6"/>
      <c r="Q194" s="6"/>
      <c r="R194" s="6"/>
      <c r="S194" s="6"/>
      <c r="T194" s="6"/>
      <c r="U194" s="6"/>
      <c r="V194" s="6"/>
      <c r="W194" s="6"/>
      <c r="X194" s="6"/>
      <c r="Y194" s="6"/>
      <c r="Z194" s="6"/>
      <c r="AA194" s="6"/>
    </row>
    <row r="195" spans="1:27">
      <c r="A195" s="6"/>
      <c r="B195" s="6"/>
      <c r="C195" s="139"/>
      <c r="D195" s="543">
        <v>2015</v>
      </c>
      <c r="E195" s="327">
        <v>9.4380000000000002E-3</v>
      </c>
      <c r="F195" s="328">
        <v>3.1260000000000003E-3</v>
      </c>
      <c r="G195" s="663">
        <f t="shared" si="2"/>
        <v>9.4379999999999999E-9</v>
      </c>
      <c r="H195" s="6"/>
      <c r="I195" s="6"/>
      <c r="J195" s="6"/>
      <c r="K195" s="6"/>
      <c r="L195" s="6"/>
      <c r="M195" s="6"/>
      <c r="N195" s="6"/>
      <c r="O195" s="6"/>
      <c r="P195" s="6"/>
      <c r="Q195" s="6"/>
      <c r="R195" s="6"/>
      <c r="S195" s="6"/>
      <c r="T195" s="6"/>
      <c r="U195" s="6"/>
      <c r="V195" s="6"/>
      <c r="W195" s="6"/>
      <c r="X195" s="6"/>
      <c r="Y195" s="6"/>
      <c r="Z195" s="6"/>
      <c r="AA195" s="6"/>
    </row>
    <row r="196" spans="1:27">
      <c r="A196" s="6"/>
      <c r="B196" s="6"/>
      <c r="C196" s="139"/>
      <c r="D196" s="543">
        <v>2016</v>
      </c>
      <c r="E196" s="327">
        <v>9.1039999999999992E-3</v>
      </c>
      <c r="F196" s="328">
        <v>2.9060000000000002E-3</v>
      </c>
      <c r="G196" s="663">
        <f t="shared" si="2"/>
        <v>9.104E-9</v>
      </c>
      <c r="H196" s="6"/>
      <c r="I196" s="6"/>
      <c r="J196" s="6"/>
      <c r="K196" s="6"/>
      <c r="L196" s="6"/>
      <c r="M196" s="6"/>
      <c r="N196" s="6"/>
      <c r="O196" s="6"/>
      <c r="P196" s="6"/>
      <c r="Q196" s="6"/>
      <c r="R196" s="6"/>
      <c r="S196" s="6"/>
      <c r="T196" s="6"/>
      <c r="U196" s="6"/>
      <c r="V196" s="6"/>
      <c r="W196" s="6"/>
      <c r="X196" s="6"/>
      <c r="Y196" s="6"/>
      <c r="Z196" s="6"/>
      <c r="AA196" s="6"/>
    </row>
    <row r="197" spans="1:27">
      <c r="A197" s="6"/>
      <c r="B197" s="6"/>
      <c r="C197" s="139"/>
      <c r="D197" s="543">
        <v>2017</v>
      </c>
      <c r="E197" s="327">
        <v>8.3920000000000002E-3</v>
      </c>
      <c r="F197" s="328">
        <v>1.7749999999999999E-3</v>
      </c>
      <c r="G197" s="663">
        <f t="shared" si="2"/>
        <v>8.392E-9</v>
      </c>
      <c r="H197" s="6"/>
      <c r="I197" s="6"/>
      <c r="J197" s="6"/>
      <c r="K197" s="6"/>
      <c r="L197" s="6"/>
      <c r="M197" s="6"/>
      <c r="N197" s="6"/>
      <c r="O197" s="6"/>
      <c r="P197" s="6"/>
      <c r="Q197" s="6"/>
      <c r="R197" s="6"/>
      <c r="S197" s="6"/>
      <c r="T197" s="6"/>
      <c r="U197" s="6"/>
      <c r="V197" s="6"/>
      <c r="W197" s="6"/>
      <c r="X197" s="6"/>
      <c r="Y197" s="6"/>
      <c r="Z197" s="6"/>
      <c r="AA197" s="6"/>
    </row>
    <row r="198" spans="1:27">
      <c r="A198" s="6"/>
      <c r="B198" s="6"/>
      <c r="C198" s="139"/>
      <c r="D198" s="543">
        <v>2018</v>
      </c>
      <c r="E198" s="327">
        <v>8.1180000000000002E-3</v>
      </c>
      <c r="F198" s="328">
        <v>1.5150000000000001E-3</v>
      </c>
      <c r="G198" s="663">
        <f t="shared" si="2"/>
        <v>8.1180000000000003E-9</v>
      </c>
      <c r="H198" s="6"/>
      <c r="I198" s="6"/>
      <c r="J198" s="6"/>
      <c r="K198" s="6"/>
      <c r="L198" s="6"/>
      <c r="M198" s="6"/>
      <c r="N198" s="6"/>
      <c r="O198" s="6"/>
      <c r="P198" s="6"/>
      <c r="Q198" s="6"/>
      <c r="R198" s="6"/>
      <c r="S198" s="6"/>
      <c r="T198" s="6"/>
      <c r="U198" s="6"/>
      <c r="V198" s="6"/>
      <c r="W198" s="6"/>
      <c r="X198" s="6"/>
      <c r="Y198" s="6"/>
      <c r="Z198" s="6"/>
      <c r="AA198" s="6"/>
    </row>
    <row r="199" spans="1:27">
      <c r="A199" s="6"/>
      <c r="B199" s="6"/>
      <c r="C199" s="139"/>
      <c r="D199" s="544">
        <v>2019</v>
      </c>
      <c r="E199" s="327">
        <v>7.9880000000000003E-3</v>
      </c>
      <c r="F199" s="328">
        <v>1.3349999999999998E-3</v>
      </c>
      <c r="G199" s="663">
        <f t="shared" si="2"/>
        <v>7.9880000000000001E-9</v>
      </c>
      <c r="H199" s="6"/>
      <c r="I199" s="6"/>
      <c r="J199" s="6"/>
      <c r="K199" s="6"/>
      <c r="L199" s="6"/>
      <c r="M199" s="6"/>
      <c r="N199" s="6"/>
      <c r="O199" s="6"/>
      <c r="P199" s="6"/>
      <c r="Q199" s="6"/>
      <c r="R199" s="6"/>
      <c r="S199" s="6"/>
      <c r="T199" s="6"/>
      <c r="U199" s="6"/>
      <c r="V199" s="6"/>
      <c r="W199" s="6"/>
      <c r="X199" s="6"/>
      <c r="Y199" s="6"/>
      <c r="Z199" s="6"/>
      <c r="AA199" s="6"/>
    </row>
    <row r="200" spans="1:27">
      <c r="A200" s="6"/>
      <c r="B200" s="6"/>
      <c r="C200" s="139"/>
      <c r="D200" s="544">
        <v>2020</v>
      </c>
      <c r="E200" s="327">
        <v>7.8499999999999993E-3</v>
      </c>
      <c r="F200" s="328">
        <v>1.1999999999999999E-3</v>
      </c>
      <c r="G200" s="663">
        <f t="shared" si="2"/>
        <v>7.8499999999999992E-9</v>
      </c>
      <c r="H200" s="6"/>
      <c r="I200" s="6"/>
      <c r="J200" s="6"/>
      <c r="K200" s="6"/>
      <c r="L200" s="6"/>
      <c r="M200" s="6"/>
      <c r="N200" s="6"/>
      <c r="O200" s="6"/>
      <c r="P200" s="6"/>
      <c r="Q200" s="6"/>
      <c r="R200" s="6"/>
      <c r="S200" s="6"/>
      <c r="T200" s="6"/>
      <c r="U200" s="6"/>
      <c r="V200" s="6"/>
      <c r="W200" s="6"/>
      <c r="X200" s="6"/>
      <c r="Y200" s="6"/>
      <c r="Z200" s="6"/>
      <c r="AA200" s="6"/>
    </row>
    <row r="201" spans="1:27" ht="16" thickBot="1">
      <c r="A201" s="6"/>
      <c r="B201" s="6"/>
      <c r="C201" s="148"/>
      <c r="D201" s="544">
        <v>2021</v>
      </c>
      <c r="E201" s="329">
        <v>7.8499999999999993E-3</v>
      </c>
      <c r="F201" s="330">
        <v>1.1999999999999999E-3</v>
      </c>
      <c r="G201" s="663">
        <f t="shared" si="2"/>
        <v>7.8499999999999992E-9</v>
      </c>
      <c r="H201" s="6"/>
      <c r="I201" s="6"/>
      <c r="J201" s="6"/>
      <c r="K201" s="6"/>
      <c r="L201" s="6"/>
      <c r="M201" s="6"/>
      <c r="N201" s="6"/>
      <c r="O201" s="6"/>
      <c r="P201" s="6"/>
      <c r="Q201" s="6"/>
      <c r="R201" s="6"/>
      <c r="S201" s="6"/>
      <c r="T201" s="6"/>
      <c r="U201" s="6"/>
      <c r="V201" s="6"/>
      <c r="W201" s="6"/>
      <c r="X201" s="6"/>
      <c r="Y201" s="6"/>
      <c r="Z201" s="6"/>
      <c r="AA201" s="6"/>
    </row>
    <row r="202" spans="1:27">
      <c r="A202" s="6"/>
      <c r="B202" s="6"/>
      <c r="C202" s="135" t="s">
        <v>299</v>
      </c>
      <c r="D202" s="541" t="s">
        <v>698</v>
      </c>
      <c r="E202" s="137">
        <v>0.46039999999999998</v>
      </c>
      <c r="F202" s="138">
        <v>4.9700000000000001E-2</v>
      </c>
      <c r="G202" s="663">
        <f t="shared" si="2"/>
        <v>4.6039999999999997E-7</v>
      </c>
      <c r="H202" s="6"/>
      <c r="I202" s="6"/>
      <c r="J202" s="6"/>
      <c r="K202" s="6"/>
      <c r="L202" s="6"/>
      <c r="M202" s="6"/>
      <c r="N202" s="6"/>
      <c r="O202" s="6"/>
      <c r="P202" s="6"/>
      <c r="Q202" s="6"/>
      <c r="R202" s="6"/>
      <c r="S202" s="6"/>
      <c r="T202" s="6"/>
      <c r="U202" s="6"/>
      <c r="V202" s="6"/>
      <c r="W202" s="6"/>
      <c r="X202" s="6"/>
      <c r="Y202" s="6"/>
      <c r="Z202" s="6"/>
      <c r="AA202" s="6"/>
    </row>
    <row r="203" spans="1:27">
      <c r="A203" s="6"/>
      <c r="B203" s="6"/>
      <c r="C203" s="139"/>
      <c r="D203" s="543" t="s">
        <v>816</v>
      </c>
      <c r="E203" s="151">
        <v>0.44915999999999995</v>
      </c>
      <c r="F203" s="152">
        <v>5.3800000000000001E-2</v>
      </c>
      <c r="G203" s="663">
        <f t="shared" si="2"/>
        <v>4.4915999999999993E-7</v>
      </c>
      <c r="H203" s="6"/>
      <c r="I203" s="6"/>
      <c r="J203" s="6"/>
      <c r="K203" s="6"/>
      <c r="L203" s="6"/>
      <c r="M203" s="6"/>
      <c r="N203" s="6"/>
      <c r="O203" s="6"/>
      <c r="P203" s="6"/>
      <c r="Q203" s="6"/>
      <c r="R203" s="6"/>
      <c r="S203" s="6"/>
      <c r="T203" s="6"/>
      <c r="U203" s="6"/>
      <c r="V203" s="6"/>
      <c r="W203" s="6"/>
      <c r="X203" s="6"/>
      <c r="Y203" s="6"/>
      <c r="Z203" s="6"/>
      <c r="AA203" s="6"/>
    </row>
    <row r="204" spans="1:27">
      <c r="A204" s="6"/>
      <c r="B204" s="6"/>
      <c r="C204" s="139"/>
      <c r="D204" s="543" t="s">
        <v>817</v>
      </c>
      <c r="E204" s="151">
        <v>0.40897500000000003</v>
      </c>
      <c r="F204" s="152">
        <v>5.1520000000000003E-2</v>
      </c>
      <c r="G204" s="663">
        <f t="shared" si="2"/>
        <v>4.0897500000000002E-7</v>
      </c>
      <c r="H204" s="6"/>
      <c r="I204" s="6"/>
      <c r="J204" s="6"/>
      <c r="K204" s="6"/>
      <c r="L204" s="6"/>
      <c r="M204" s="6"/>
      <c r="N204" s="6"/>
      <c r="O204" s="6"/>
      <c r="P204" s="6"/>
      <c r="Q204" s="6"/>
      <c r="R204" s="6"/>
      <c r="S204" s="6"/>
      <c r="T204" s="6"/>
      <c r="U204" s="6"/>
      <c r="V204" s="6"/>
      <c r="W204" s="6"/>
      <c r="X204" s="6"/>
      <c r="Y204" s="6"/>
      <c r="Z204" s="6"/>
      <c r="AA204" s="6"/>
    </row>
    <row r="205" spans="1:27">
      <c r="A205" s="6"/>
      <c r="B205" s="6"/>
      <c r="C205" s="139"/>
      <c r="D205" s="543">
        <v>1987</v>
      </c>
      <c r="E205" s="151">
        <v>0.36745999999999995</v>
      </c>
      <c r="F205" s="152">
        <v>8.4889999999999993E-2</v>
      </c>
      <c r="G205" s="663">
        <f t="shared" si="2"/>
        <v>3.6745999999999993E-7</v>
      </c>
      <c r="H205" s="6"/>
      <c r="I205" s="6"/>
      <c r="J205" s="6"/>
      <c r="K205" s="6"/>
      <c r="L205" s="6"/>
      <c r="M205" s="6"/>
      <c r="N205" s="6"/>
      <c r="O205" s="6"/>
      <c r="P205" s="6"/>
      <c r="Q205" s="6"/>
      <c r="R205" s="6"/>
      <c r="S205" s="6"/>
      <c r="T205" s="6"/>
      <c r="U205" s="6"/>
      <c r="V205" s="6"/>
      <c r="W205" s="6"/>
      <c r="X205" s="6"/>
      <c r="Y205" s="6"/>
      <c r="Z205" s="6"/>
      <c r="AA205" s="6"/>
    </row>
    <row r="206" spans="1:27">
      <c r="A206" s="6"/>
      <c r="B206" s="6"/>
      <c r="C206" s="139"/>
      <c r="D206" s="543" t="s">
        <v>303</v>
      </c>
      <c r="E206" s="151">
        <v>0.34921000000000002</v>
      </c>
      <c r="F206" s="152">
        <v>9.3329999999999996E-2</v>
      </c>
      <c r="G206" s="663">
        <f t="shared" si="2"/>
        <v>3.4921000000000004E-7</v>
      </c>
      <c r="H206" s="6"/>
      <c r="I206" s="6"/>
      <c r="J206" s="6"/>
      <c r="K206" s="6"/>
      <c r="L206" s="6"/>
      <c r="M206" s="6"/>
      <c r="N206" s="6"/>
      <c r="O206" s="6"/>
      <c r="P206" s="6"/>
      <c r="Q206" s="6"/>
      <c r="R206" s="6"/>
      <c r="S206" s="6"/>
      <c r="T206" s="6"/>
      <c r="U206" s="6"/>
      <c r="V206" s="6"/>
      <c r="W206" s="6"/>
      <c r="X206" s="6"/>
      <c r="Y206" s="6"/>
      <c r="Z206" s="6"/>
      <c r="AA206" s="6"/>
    </row>
    <row r="207" spans="1:27">
      <c r="A207" s="6"/>
      <c r="B207" s="6"/>
      <c r="C207" s="139"/>
      <c r="D207" s="543" t="s">
        <v>304</v>
      </c>
      <c r="E207" s="151">
        <v>0.32457499999999995</v>
      </c>
      <c r="F207" s="152">
        <v>0.11416999999999999</v>
      </c>
      <c r="G207" s="663">
        <f t="shared" si="2"/>
        <v>3.2457499999999993E-7</v>
      </c>
      <c r="H207" s="6"/>
      <c r="I207" s="6"/>
      <c r="J207" s="6"/>
      <c r="K207" s="6"/>
      <c r="L207" s="6"/>
      <c r="M207" s="6"/>
      <c r="N207" s="6"/>
      <c r="O207" s="6"/>
      <c r="P207" s="6"/>
      <c r="Q207" s="6"/>
      <c r="R207" s="6"/>
      <c r="S207" s="6"/>
      <c r="T207" s="6"/>
      <c r="U207" s="6"/>
      <c r="V207" s="6"/>
      <c r="W207" s="6"/>
      <c r="X207" s="6"/>
      <c r="Y207" s="6"/>
      <c r="Z207" s="6"/>
      <c r="AA207" s="6"/>
    </row>
    <row r="208" spans="1:27">
      <c r="A208" s="6"/>
      <c r="B208" s="6"/>
      <c r="C208" s="139"/>
      <c r="D208" s="543">
        <v>1996</v>
      </c>
      <c r="E208" s="151">
        <v>0.127775</v>
      </c>
      <c r="F208" s="152">
        <v>0.16802499999999998</v>
      </c>
      <c r="G208" s="663">
        <f t="shared" si="2"/>
        <v>1.2777499999999999E-7</v>
      </c>
      <c r="H208" s="6"/>
      <c r="I208" s="6"/>
      <c r="J208" s="6"/>
      <c r="K208" s="6"/>
      <c r="L208" s="6"/>
      <c r="M208" s="6"/>
      <c r="N208" s="6"/>
      <c r="O208" s="6"/>
      <c r="P208" s="6"/>
      <c r="Q208" s="6"/>
      <c r="R208" s="6"/>
      <c r="S208" s="6"/>
      <c r="T208" s="6"/>
      <c r="U208" s="6"/>
      <c r="V208" s="6"/>
      <c r="W208" s="6"/>
      <c r="X208" s="6"/>
      <c r="Y208" s="6"/>
      <c r="Z208" s="6"/>
      <c r="AA208" s="6"/>
    </row>
    <row r="209" spans="1:27">
      <c r="A209" s="6"/>
      <c r="B209" s="6"/>
      <c r="C209" s="139"/>
      <c r="D209" s="543">
        <v>1997</v>
      </c>
      <c r="E209" s="151">
        <v>9.2385000000000009E-2</v>
      </c>
      <c r="F209" s="152">
        <v>0.172595</v>
      </c>
      <c r="G209" s="663">
        <f t="shared" si="2"/>
        <v>9.2385000000000003E-8</v>
      </c>
      <c r="H209" s="6"/>
      <c r="I209" s="6"/>
      <c r="J209" s="6"/>
      <c r="K209" s="6"/>
      <c r="L209" s="6"/>
      <c r="M209" s="6"/>
      <c r="N209" s="6"/>
      <c r="O209" s="6"/>
      <c r="P209" s="6"/>
      <c r="Q209" s="6"/>
      <c r="R209" s="6"/>
      <c r="S209" s="6"/>
      <c r="T209" s="6"/>
      <c r="U209" s="6"/>
      <c r="V209" s="6"/>
      <c r="W209" s="6"/>
      <c r="X209" s="6"/>
      <c r="Y209" s="6"/>
      <c r="Z209" s="6"/>
      <c r="AA209" s="6"/>
    </row>
    <row r="210" spans="1:27">
      <c r="A210" s="6"/>
      <c r="B210" s="6"/>
      <c r="C210" s="139"/>
      <c r="D210" s="543">
        <v>1998</v>
      </c>
      <c r="E210" s="151">
        <v>6.5500000000000003E-2</v>
      </c>
      <c r="F210" s="152">
        <v>0.17499999999999999</v>
      </c>
      <c r="G210" s="663">
        <f t="shared" si="2"/>
        <v>6.5499999999999998E-8</v>
      </c>
      <c r="H210" s="6"/>
      <c r="I210" s="6"/>
      <c r="J210" s="6"/>
      <c r="K210" s="6"/>
      <c r="L210" s="6"/>
      <c r="M210" s="6"/>
      <c r="N210" s="6"/>
      <c r="O210" s="6"/>
      <c r="P210" s="6"/>
      <c r="Q210" s="6"/>
      <c r="R210" s="6"/>
      <c r="S210" s="6"/>
      <c r="T210" s="6"/>
      <c r="U210" s="6"/>
      <c r="V210" s="6"/>
      <c r="W210" s="6"/>
      <c r="X210" s="6"/>
      <c r="Y210" s="6"/>
      <c r="Z210" s="6"/>
      <c r="AA210" s="6"/>
    </row>
    <row r="211" spans="1:27">
      <c r="A211" s="6"/>
      <c r="B211" s="6"/>
      <c r="C211" s="139"/>
      <c r="D211" s="543">
        <v>1999</v>
      </c>
      <c r="E211" s="151">
        <v>6.479E-2</v>
      </c>
      <c r="F211" s="152">
        <v>0.17243199999999997</v>
      </c>
      <c r="G211" s="663">
        <f t="shared" si="2"/>
        <v>6.479E-8</v>
      </c>
      <c r="H211" s="6"/>
      <c r="I211" s="6"/>
      <c r="J211" s="6"/>
      <c r="K211" s="6"/>
      <c r="L211" s="6"/>
      <c r="M211" s="6"/>
      <c r="N211" s="6"/>
      <c r="O211" s="6"/>
      <c r="P211" s="6"/>
      <c r="Q211" s="6"/>
      <c r="R211" s="6"/>
      <c r="S211" s="6"/>
      <c r="T211" s="6"/>
      <c r="U211" s="6"/>
      <c r="V211" s="6"/>
      <c r="W211" s="6"/>
      <c r="X211" s="6"/>
      <c r="Y211" s="6"/>
      <c r="Z211" s="6"/>
      <c r="AA211" s="6"/>
    </row>
    <row r="212" spans="1:27">
      <c r="A212" s="6"/>
      <c r="B212" s="6"/>
      <c r="C212" s="139"/>
      <c r="D212" s="543">
        <v>2000</v>
      </c>
      <c r="E212" s="151">
        <v>6.3015000000000002E-2</v>
      </c>
      <c r="F212" s="152">
        <v>0.16601199999999999</v>
      </c>
      <c r="G212" s="663">
        <f t="shared" si="2"/>
        <v>6.3014999999999999E-8</v>
      </c>
      <c r="H212" s="6"/>
      <c r="I212" s="6"/>
      <c r="J212" s="6"/>
      <c r="K212" s="6"/>
      <c r="L212" s="6"/>
      <c r="M212" s="6"/>
      <c r="N212" s="6"/>
      <c r="O212" s="6"/>
      <c r="P212" s="6"/>
      <c r="Q212" s="6"/>
      <c r="R212" s="6"/>
      <c r="S212" s="6"/>
      <c r="T212" s="6"/>
      <c r="U212" s="6"/>
      <c r="V212" s="6"/>
      <c r="W212" s="6"/>
      <c r="X212" s="6"/>
      <c r="Y212" s="6"/>
      <c r="Z212" s="6"/>
      <c r="AA212" s="6"/>
    </row>
    <row r="213" spans="1:27">
      <c r="A213" s="6"/>
      <c r="B213" s="6"/>
      <c r="C213" s="139"/>
      <c r="D213" s="543">
        <v>2001</v>
      </c>
      <c r="E213" s="151">
        <v>5.7690000000000005E-2</v>
      </c>
      <c r="F213" s="152">
        <v>0.14675199999999999</v>
      </c>
      <c r="G213" s="663">
        <f t="shared" si="2"/>
        <v>5.7690000000000002E-8</v>
      </c>
      <c r="H213" s="6"/>
      <c r="I213" s="6"/>
      <c r="J213" s="6"/>
      <c r="K213" s="6"/>
      <c r="L213" s="6"/>
      <c r="M213" s="6"/>
      <c r="N213" s="6"/>
      <c r="O213" s="6"/>
      <c r="P213" s="6"/>
      <c r="Q213" s="6"/>
      <c r="R213" s="6"/>
      <c r="S213" s="6"/>
      <c r="T213" s="6"/>
      <c r="U213" s="6"/>
      <c r="V213" s="6"/>
      <c r="W213" s="6"/>
      <c r="X213" s="6"/>
      <c r="Y213" s="6"/>
      <c r="Z213" s="6"/>
      <c r="AA213" s="6"/>
    </row>
    <row r="214" spans="1:27">
      <c r="A214" s="6"/>
      <c r="B214" s="6"/>
      <c r="C214" s="139"/>
      <c r="D214" s="543">
        <v>2002</v>
      </c>
      <c r="E214" s="151">
        <v>6.3369999999999996E-2</v>
      </c>
      <c r="F214" s="152">
        <v>0.16729599999999997</v>
      </c>
      <c r="G214" s="663">
        <f t="shared" si="2"/>
        <v>6.3369999999999991E-8</v>
      </c>
      <c r="H214" s="6"/>
      <c r="I214" s="6"/>
      <c r="J214" s="6"/>
      <c r="K214" s="6"/>
      <c r="L214" s="6"/>
      <c r="M214" s="6"/>
      <c r="N214" s="6"/>
      <c r="O214" s="6"/>
      <c r="P214" s="6"/>
      <c r="Q214" s="6"/>
      <c r="R214" s="6"/>
      <c r="S214" s="6"/>
      <c r="T214" s="6"/>
      <c r="U214" s="6"/>
      <c r="V214" s="6"/>
      <c r="W214" s="6"/>
      <c r="X214" s="6"/>
      <c r="Y214" s="6"/>
      <c r="Z214" s="6"/>
      <c r="AA214" s="6"/>
    </row>
    <row r="215" spans="1:27">
      <c r="A215" s="6"/>
      <c r="B215" s="6"/>
      <c r="C215" s="139"/>
      <c r="D215" s="543">
        <v>2003</v>
      </c>
      <c r="E215" s="151">
        <v>6.0172000000000003E-2</v>
      </c>
      <c r="F215" s="152">
        <v>0.15528899999999998</v>
      </c>
      <c r="G215" s="663">
        <f t="shared" si="2"/>
        <v>6.0172000000000004E-8</v>
      </c>
      <c r="H215" s="6"/>
      <c r="I215" s="6"/>
      <c r="J215" s="6"/>
      <c r="K215" s="6"/>
      <c r="L215" s="6"/>
      <c r="M215" s="6"/>
      <c r="N215" s="6"/>
      <c r="O215" s="6"/>
      <c r="P215" s="6"/>
      <c r="Q215" s="6"/>
      <c r="R215" s="6"/>
      <c r="S215" s="6"/>
      <c r="T215" s="6"/>
      <c r="U215" s="6"/>
      <c r="V215" s="6"/>
      <c r="W215" s="6"/>
      <c r="X215" s="6"/>
      <c r="Y215" s="6"/>
      <c r="Z215" s="6"/>
      <c r="AA215" s="6"/>
    </row>
    <row r="216" spans="1:27">
      <c r="A216" s="6"/>
      <c r="B216" s="6"/>
      <c r="C216" s="139"/>
      <c r="D216" s="543">
        <v>2004</v>
      </c>
      <c r="E216" s="151">
        <v>2.9798999999999999E-2</v>
      </c>
      <c r="F216" s="152">
        <v>1.6383000000000002E-2</v>
      </c>
      <c r="G216" s="663">
        <f t="shared" si="2"/>
        <v>2.9798999999999998E-8</v>
      </c>
      <c r="H216" s="6"/>
      <c r="I216" s="6"/>
      <c r="J216" s="6"/>
      <c r="K216" s="6"/>
      <c r="L216" s="6"/>
      <c r="M216" s="6"/>
      <c r="N216" s="6"/>
      <c r="O216" s="6"/>
      <c r="P216" s="6"/>
      <c r="Q216" s="6"/>
      <c r="R216" s="6"/>
      <c r="S216" s="6"/>
      <c r="T216" s="6"/>
      <c r="U216" s="6"/>
      <c r="V216" s="6"/>
      <c r="W216" s="6"/>
      <c r="X216" s="6"/>
      <c r="Y216" s="6"/>
      <c r="Z216" s="6"/>
      <c r="AA216" s="6"/>
    </row>
    <row r="217" spans="1:27">
      <c r="A217" s="6"/>
      <c r="B217" s="6"/>
      <c r="C217" s="139"/>
      <c r="D217" s="543">
        <v>2005</v>
      </c>
      <c r="E217" s="151">
        <v>2.9745000000000001E-2</v>
      </c>
      <c r="F217" s="152">
        <v>8.2650000000000015E-3</v>
      </c>
      <c r="G217" s="663">
        <f t="shared" si="2"/>
        <v>2.9744999999999999E-8</v>
      </c>
      <c r="H217" s="6"/>
      <c r="I217" s="6"/>
      <c r="J217" s="6"/>
      <c r="K217" s="6"/>
      <c r="L217" s="6"/>
      <c r="M217" s="6"/>
      <c r="N217" s="6"/>
      <c r="O217" s="6"/>
      <c r="P217" s="6"/>
      <c r="Q217" s="6"/>
      <c r="R217" s="6"/>
      <c r="S217" s="6"/>
      <c r="T217" s="6"/>
      <c r="U217" s="6"/>
      <c r="V217" s="6"/>
      <c r="W217" s="6"/>
      <c r="X217" s="6"/>
      <c r="Y217" s="6"/>
      <c r="Z217" s="6"/>
      <c r="AA217" s="6"/>
    </row>
    <row r="218" spans="1:27">
      <c r="A218" s="6"/>
      <c r="B218" s="6"/>
      <c r="C218" s="139"/>
      <c r="D218" s="543">
        <v>2006</v>
      </c>
      <c r="E218" s="151">
        <v>2.9850000000000002E-2</v>
      </c>
      <c r="F218" s="152">
        <v>2.4050000000000002E-2</v>
      </c>
      <c r="G218" s="663">
        <f t="shared" si="2"/>
        <v>2.9849999999999999E-8</v>
      </c>
      <c r="H218" s="6"/>
      <c r="I218" s="6"/>
      <c r="J218" s="6"/>
      <c r="K218" s="6"/>
      <c r="L218" s="6"/>
      <c r="M218" s="6"/>
      <c r="N218" s="6"/>
      <c r="O218" s="6"/>
      <c r="P218" s="6"/>
      <c r="Q218" s="6"/>
      <c r="R218" s="6"/>
      <c r="S218" s="6"/>
      <c r="T218" s="6"/>
      <c r="U218" s="6"/>
      <c r="V218" s="6"/>
      <c r="W218" s="6"/>
      <c r="X218" s="6"/>
      <c r="Y218" s="6"/>
      <c r="Z218" s="6"/>
      <c r="AA218" s="6"/>
    </row>
    <row r="219" spans="1:27">
      <c r="A219" s="6"/>
      <c r="B219" s="6"/>
      <c r="C219" s="139"/>
      <c r="D219" s="543">
        <v>2007</v>
      </c>
      <c r="E219" s="151">
        <v>3.2238000000000003E-2</v>
      </c>
      <c r="F219" s="152">
        <v>1.5E-3</v>
      </c>
      <c r="G219" s="663">
        <f t="shared" si="2"/>
        <v>3.2238000000000001E-8</v>
      </c>
      <c r="H219" s="6"/>
      <c r="I219" s="6"/>
      <c r="J219" s="6"/>
      <c r="K219" s="6"/>
      <c r="L219" s="6"/>
      <c r="M219" s="6"/>
      <c r="N219" s="6"/>
      <c r="O219" s="6"/>
      <c r="P219" s="6"/>
      <c r="Q219" s="6"/>
      <c r="R219" s="6"/>
      <c r="S219" s="6"/>
      <c r="T219" s="6"/>
      <c r="U219" s="6"/>
      <c r="V219" s="6"/>
      <c r="W219" s="6"/>
      <c r="X219" s="6"/>
      <c r="Y219" s="6"/>
      <c r="Z219" s="6"/>
      <c r="AA219" s="6"/>
    </row>
    <row r="220" spans="1:27">
      <c r="A220" s="6"/>
      <c r="B220" s="6"/>
      <c r="C220" s="139"/>
      <c r="D220" s="543">
        <v>2008</v>
      </c>
      <c r="E220" s="327">
        <v>3.4023999999999999E-2</v>
      </c>
      <c r="F220" s="328">
        <v>1.5E-3</v>
      </c>
      <c r="G220" s="663">
        <f t="shared" si="2"/>
        <v>3.4024000000000001E-8</v>
      </c>
      <c r="H220" s="6"/>
      <c r="I220" s="6"/>
      <c r="J220" s="6"/>
      <c r="K220" s="6"/>
      <c r="L220" s="6"/>
      <c r="M220" s="6"/>
      <c r="N220" s="6"/>
      <c r="O220" s="6"/>
      <c r="P220" s="6"/>
      <c r="Q220" s="6"/>
      <c r="R220" s="6"/>
      <c r="S220" s="6"/>
      <c r="T220" s="6"/>
      <c r="U220" s="6"/>
      <c r="V220" s="6"/>
      <c r="W220" s="6"/>
      <c r="X220" s="6"/>
      <c r="Y220" s="6"/>
      <c r="Z220" s="6"/>
      <c r="AA220" s="6"/>
    </row>
    <row r="221" spans="1:27">
      <c r="A221" s="6"/>
      <c r="B221" s="6"/>
      <c r="C221" s="139"/>
      <c r="D221" s="543">
        <v>2009</v>
      </c>
      <c r="E221" s="327">
        <v>3.3930000000000002E-2</v>
      </c>
      <c r="F221" s="328">
        <v>1.5E-3</v>
      </c>
      <c r="G221" s="663">
        <f t="shared" si="2"/>
        <v>3.393E-8</v>
      </c>
      <c r="H221" s="6"/>
      <c r="I221" s="6"/>
      <c r="J221" s="6"/>
      <c r="K221" s="6"/>
      <c r="L221" s="6"/>
      <c r="M221" s="6"/>
      <c r="N221" s="6"/>
      <c r="O221" s="6"/>
      <c r="P221" s="6"/>
      <c r="Q221" s="6"/>
      <c r="R221" s="6"/>
      <c r="S221" s="6"/>
      <c r="T221" s="6"/>
      <c r="U221" s="6"/>
      <c r="V221" s="6"/>
      <c r="W221" s="6"/>
      <c r="X221" s="6"/>
      <c r="Y221" s="6"/>
      <c r="Z221" s="6"/>
      <c r="AA221" s="6"/>
    </row>
    <row r="222" spans="1:27">
      <c r="A222" s="6"/>
      <c r="B222" s="6"/>
      <c r="C222" s="139"/>
      <c r="D222" s="543">
        <v>2010</v>
      </c>
      <c r="E222" s="327">
        <v>3.1955999999999998E-2</v>
      </c>
      <c r="F222" s="328">
        <v>1.5E-3</v>
      </c>
      <c r="G222" s="663">
        <f t="shared" si="2"/>
        <v>3.1955999999999998E-8</v>
      </c>
      <c r="H222" s="6"/>
      <c r="I222" s="6"/>
      <c r="J222" s="6"/>
      <c r="K222" s="6"/>
      <c r="L222" s="6"/>
      <c r="M222" s="6"/>
      <c r="N222" s="6"/>
      <c r="O222" s="6"/>
      <c r="P222" s="6"/>
      <c r="Q222" s="6"/>
      <c r="R222" s="6"/>
      <c r="S222" s="6"/>
      <c r="T222" s="6"/>
      <c r="U222" s="6"/>
      <c r="V222" s="6"/>
      <c r="W222" s="6"/>
      <c r="X222" s="6"/>
      <c r="Y222" s="6"/>
      <c r="Z222" s="6"/>
      <c r="AA222" s="6"/>
    </row>
    <row r="223" spans="1:27">
      <c r="A223" s="6"/>
      <c r="B223" s="6"/>
      <c r="C223" s="139"/>
      <c r="D223" s="543">
        <v>2011</v>
      </c>
      <c r="E223" s="327">
        <v>3.0358000000000003E-2</v>
      </c>
      <c r="F223" s="328">
        <v>1.5000000000000002E-3</v>
      </c>
      <c r="G223" s="663">
        <f t="shared" si="2"/>
        <v>3.0358000000000006E-8</v>
      </c>
      <c r="H223" s="6"/>
      <c r="I223" s="6"/>
      <c r="J223" s="6"/>
      <c r="K223" s="6"/>
      <c r="L223" s="6"/>
      <c r="M223" s="6"/>
      <c r="N223" s="6"/>
      <c r="O223" s="6"/>
      <c r="P223" s="6"/>
      <c r="Q223" s="6"/>
      <c r="R223" s="6"/>
      <c r="S223" s="6"/>
      <c r="T223" s="6"/>
      <c r="U223" s="6"/>
      <c r="V223" s="6"/>
      <c r="W223" s="6"/>
      <c r="X223" s="6"/>
      <c r="Y223" s="6"/>
      <c r="Z223" s="6"/>
      <c r="AA223" s="6"/>
    </row>
    <row r="224" spans="1:27">
      <c r="A224" s="6"/>
      <c r="B224" s="6"/>
      <c r="C224" s="139"/>
      <c r="D224" s="543">
        <v>2012</v>
      </c>
      <c r="E224" s="327">
        <v>3.1297999999999999E-2</v>
      </c>
      <c r="F224" s="328">
        <v>1.5E-3</v>
      </c>
      <c r="G224" s="663">
        <f t="shared" si="2"/>
        <v>3.1298E-8</v>
      </c>
      <c r="H224" s="6"/>
      <c r="I224" s="6"/>
      <c r="J224" s="6"/>
      <c r="K224" s="6"/>
      <c r="L224" s="6"/>
      <c r="M224" s="6"/>
      <c r="N224" s="6"/>
      <c r="O224" s="6"/>
      <c r="P224" s="6"/>
      <c r="Q224" s="6"/>
      <c r="R224" s="6"/>
      <c r="S224" s="6"/>
      <c r="T224" s="6"/>
      <c r="U224" s="6"/>
      <c r="V224" s="6"/>
      <c r="W224" s="6"/>
      <c r="X224" s="6"/>
      <c r="Y224" s="6"/>
      <c r="Z224" s="6"/>
      <c r="AA224" s="6"/>
    </row>
    <row r="225" spans="1:27">
      <c r="A225" s="6"/>
      <c r="B225" s="6"/>
      <c r="C225" s="139"/>
      <c r="D225" s="543">
        <v>2013</v>
      </c>
      <c r="E225" s="327">
        <v>3.1297999999999999E-2</v>
      </c>
      <c r="F225" s="328">
        <v>1.5E-3</v>
      </c>
      <c r="G225" s="663">
        <f t="shared" si="2"/>
        <v>3.1298E-8</v>
      </c>
      <c r="H225" s="6"/>
      <c r="I225" s="6"/>
      <c r="J225" s="6"/>
      <c r="K225" s="6"/>
      <c r="L225" s="6"/>
      <c r="M225" s="6"/>
      <c r="N225" s="6"/>
      <c r="O225" s="6"/>
      <c r="P225" s="6"/>
      <c r="Q225" s="6"/>
      <c r="R225" s="6"/>
      <c r="S225" s="6"/>
      <c r="T225" s="6"/>
      <c r="U225" s="6"/>
      <c r="V225" s="6"/>
      <c r="W225" s="6"/>
      <c r="X225" s="6"/>
      <c r="Y225" s="6"/>
      <c r="Z225" s="6"/>
      <c r="AA225" s="6"/>
    </row>
    <row r="226" spans="1:27">
      <c r="A226" s="6"/>
      <c r="B226" s="6"/>
      <c r="C226" s="139"/>
      <c r="D226" s="543">
        <v>2014</v>
      </c>
      <c r="E226" s="327">
        <v>3.1486E-2</v>
      </c>
      <c r="F226" s="328">
        <v>1.5E-3</v>
      </c>
      <c r="G226" s="663">
        <f t="shared" si="2"/>
        <v>3.1486000000000001E-8</v>
      </c>
      <c r="H226" s="6"/>
      <c r="I226" s="6"/>
      <c r="J226" s="6"/>
      <c r="K226" s="6"/>
      <c r="L226" s="6"/>
      <c r="M226" s="6"/>
      <c r="N226" s="6"/>
      <c r="O226" s="6"/>
      <c r="P226" s="6"/>
      <c r="Q226" s="6"/>
      <c r="R226" s="6"/>
      <c r="S226" s="6"/>
      <c r="T226" s="6"/>
      <c r="U226" s="6"/>
      <c r="V226" s="6"/>
      <c r="W226" s="6"/>
      <c r="X226" s="6"/>
      <c r="Y226" s="6"/>
      <c r="Z226" s="6"/>
      <c r="AA226" s="6"/>
    </row>
    <row r="227" spans="1:27">
      <c r="A227" s="6"/>
      <c r="B227" s="6"/>
      <c r="C227" s="139"/>
      <c r="D227" s="543">
        <v>2015</v>
      </c>
      <c r="E227" s="327">
        <v>3.3184000000000005E-2</v>
      </c>
      <c r="F227" s="328">
        <v>2.1050000000000001E-3</v>
      </c>
      <c r="G227" s="663">
        <f t="shared" si="2"/>
        <v>3.3184000000000008E-8</v>
      </c>
      <c r="H227" s="6"/>
      <c r="I227" s="6"/>
      <c r="J227" s="6"/>
      <c r="K227" s="6"/>
      <c r="L227" s="6"/>
      <c r="M227" s="6"/>
      <c r="N227" s="6"/>
      <c r="O227" s="6"/>
      <c r="P227" s="6"/>
      <c r="Q227" s="6"/>
      <c r="R227" s="6"/>
      <c r="S227" s="6"/>
      <c r="T227" s="6"/>
      <c r="U227" s="6"/>
      <c r="V227" s="6"/>
      <c r="W227" s="6"/>
      <c r="X227" s="6"/>
      <c r="Y227" s="6"/>
      <c r="Z227" s="6"/>
      <c r="AA227" s="6"/>
    </row>
    <row r="228" spans="1:27">
      <c r="A228" s="6"/>
      <c r="B228" s="6"/>
      <c r="C228" s="139"/>
      <c r="D228" s="543">
        <v>2016</v>
      </c>
      <c r="E228" s="327">
        <v>3.2073000000000004E-2</v>
      </c>
      <c r="F228" s="328">
        <v>6.1379999999999994E-3</v>
      </c>
      <c r="G228" s="663">
        <f t="shared" si="2"/>
        <v>3.2073000000000005E-8</v>
      </c>
      <c r="H228" s="6"/>
      <c r="I228" s="6"/>
      <c r="J228" s="6"/>
      <c r="K228" s="6"/>
      <c r="L228" s="6"/>
      <c r="M228" s="6"/>
      <c r="N228" s="6"/>
      <c r="O228" s="6"/>
      <c r="P228" s="6"/>
      <c r="Q228" s="6"/>
      <c r="R228" s="6"/>
      <c r="S228" s="6"/>
      <c r="T228" s="6"/>
      <c r="U228" s="6"/>
      <c r="V228" s="6"/>
      <c r="W228" s="6"/>
      <c r="X228" s="6"/>
      <c r="Y228" s="6"/>
      <c r="Z228" s="6"/>
      <c r="AA228" s="6"/>
    </row>
    <row r="229" spans="1:27">
      <c r="A229" s="6"/>
      <c r="B229" s="6"/>
      <c r="C229" s="139"/>
      <c r="D229" s="543">
        <v>2017</v>
      </c>
      <c r="E229" s="327">
        <v>3.2872999999999999E-2</v>
      </c>
      <c r="F229" s="328">
        <v>8.3789999999999993E-3</v>
      </c>
      <c r="G229" s="663">
        <f t="shared" si="2"/>
        <v>3.2872999999999999E-8</v>
      </c>
      <c r="H229" s="6"/>
      <c r="I229" s="6"/>
      <c r="J229" s="6"/>
      <c r="K229" s="6"/>
      <c r="L229" s="6"/>
      <c r="M229" s="6"/>
      <c r="N229" s="6"/>
      <c r="O229" s="6"/>
      <c r="P229" s="6"/>
      <c r="Q229" s="6"/>
      <c r="R229" s="6"/>
      <c r="S229" s="6"/>
      <c r="T229" s="6"/>
      <c r="U229" s="6"/>
      <c r="V229" s="6"/>
      <c r="W229" s="6"/>
      <c r="X229" s="6"/>
      <c r="Y229" s="6"/>
      <c r="Z229" s="6"/>
      <c r="AA229" s="6"/>
    </row>
    <row r="230" spans="1:27">
      <c r="A230" s="6"/>
      <c r="B230" s="6"/>
      <c r="C230" s="139"/>
      <c r="D230" s="543">
        <v>2018</v>
      </c>
      <c r="E230" s="327">
        <v>3.2572000000000004E-2</v>
      </c>
      <c r="F230" s="328">
        <v>8.2309999999999987E-3</v>
      </c>
      <c r="G230" s="663">
        <f t="shared" si="2"/>
        <v>3.2572000000000002E-8</v>
      </c>
      <c r="H230" s="6"/>
      <c r="I230" s="6"/>
      <c r="J230" s="6"/>
      <c r="K230" s="6"/>
      <c r="L230" s="6"/>
      <c r="M230" s="6"/>
      <c r="N230" s="6"/>
      <c r="O230" s="6"/>
      <c r="P230" s="6"/>
      <c r="Q230" s="6"/>
      <c r="R230" s="6"/>
      <c r="S230" s="6"/>
      <c r="T230" s="6"/>
      <c r="U230" s="6"/>
      <c r="V230" s="6"/>
      <c r="W230" s="6"/>
      <c r="X230" s="6"/>
      <c r="Y230" s="6"/>
      <c r="Z230" s="6"/>
      <c r="AA230" s="6"/>
    </row>
    <row r="231" spans="1:27">
      <c r="A231" s="6"/>
      <c r="B231" s="6"/>
      <c r="C231" s="139"/>
      <c r="D231" s="544">
        <v>2019</v>
      </c>
      <c r="E231" s="327">
        <v>3.295E-2</v>
      </c>
      <c r="F231" s="328">
        <v>9.0800000000000013E-3</v>
      </c>
      <c r="G231" s="663">
        <f t="shared" si="2"/>
        <v>3.2950000000000001E-8</v>
      </c>
      <c r="H231" s="6"/>
      <c r="I231" s="6"/>
      <c r="J231" s="6"/>
      <c r="K231" s="6"/>
      <c r="L231" s="6"/>
      <c r="M231" s="6"/>
      <c r="N231" s="6"/>
      <c r="O231" s="6"/>
      <c r="P231" s="6"/>
      <c r="Q231" s="6"/>
      <c r="R231" s="6"/>
      <c r="S231" s="6"/>
      <c r="T231" s="6"/>
      <c r="U231" s="6"/>
      <c r="V231" s="6"/>
      <c r="W231" s="6"/>
      <c r="X231" s="6"/>
      <c r="Y231" s="6"/>
      <c r="Z231" s="6"/>
      <c r="AA231" s="6"/>
    </row>
    <row r="232" spans="1:27">
      <c r="A232" s="6"/>
      <c r="B232" s="6"/>
      <c r="C232" s="139"/>
      <c r="D232" s="544">
        <v>2020</v>
      </c>
      <c r="E232" s="507">
        <v>3.3149999999999999E-2</v>
      </c>
      <c r="F232" s="545">
        <v>9.9500000000000005E-3</v>
      </c>
      <c r="G232" s="663">
        <f t="shared" si="2"/>
        <v>3.3149999999999996E-8</v>
      </c>
      <c r="H232" s="6"/>
      <c r="I232" s="6"/>
      <c r="J232" s="6"/>
      <c r="K232" s="6"/>
      <c r="L232" s="6"/>
      <c r="M232" s="6"/>
      <c r="N232" s="6"/>
      <c r="O232" s="6"/>
      <c r="P232" s="6"/>
      <c r="Q232" s="6"/>
      <c r="R232" s="6"/>
      <c r="S232" s="6"/>
      <c r="T232" s="6"/>
      <c r="U232" s="6"/>
      <c r="V232" s="6"/>
      <c r="W232" s="6"/>
      <c r="X232" s="6"/>
      <c r="Y232" s="6"/>
      <c r="Z232" s="6"/>
      <c r="AA232" s="6"/>
    </row>
    <row r="233" spans="1:27" ht="16" thickBot="1">
      <c r="A233" s="6"/>
      <c r="B233" s="6"/>
      <c r="C233" s="148"/>
      <c r="D233" s="544">
        <v>2021</v>
      </c>
      <c r="E233" s="329">
        <v>3.3149999999999999E-2</v>
      </c>
      <c r="F233" s="330">
        <v>9.9500000000000005E-3</v>
      </c>
      <c r="G233" s="663">
        <f t="shared" si="2"/>
        <v>3.3149999999999996E-8</v>
      </c>
      <c r="H233" s="6"/>
      <c r="I233" s="6"/>
      <c r="J233" s="6"/>
      <c r="K233" s="6"/>
      <c r="L233" s="6"/>
      <c r="M233" s="6"/>
      <c r="N233" s="6"/>
      <c r="O233" s="6"/>
      <c r="P233" s="6"/>
      <c r="Q233" s="6"/>
      <c r="R233" s="6"/>
      <c r="S233" s="6"/>
      <c r="T233" s="6"/>
      <c r="U233" s="6"/>
      <c r="V233" s="6"/>
      <c r="W233" s="6"/>
      <c r="X233" s="6"/>
      <c r="Y233" s="6"/>
      <c r="Z233" s="6"/>
      <c r="AA233" s="6"/>
    </row>
    <row r="234" spans="1:27">
      <c r="A234" s="6"/>
      <c r="B234" s="6"/>
      <c r="C234" s="863" t="s">
        <v>305</v>
      </c>
      <c r="D234" s="541" t="s">
        <v>704</v>
      </c>
      <c r="E234" s="546">
        <v>7.0000000000000001E-3</v>
      </c>
      <c r="F234" s="547">
        <v>8.3000000000000001E-3</v>
      </c>
      <c r="G234" s="663">
        <f t="shared" si="2"/>
        <v>6.9999999999999998E-9</v>
      </c>
      <c r="H234" s="6"/>
      <c r="I234" s="6"/>
      <c r="J234" s="6"/>
      <c r="K234" s="6"/>
      <c r="L234" s="6"/>
      <c r="M234" s="6"/>
      <c r="N234" s="6"/>
      <c r="O234" s="6"/>
      <c r="P234" s="6"/>
      <c r="Q234" s="6"/>
      <c r="R234" s="6"/>
      <c r="S234" s="6"/>
      <c r="T234" s="6"/>
      <c r="U234" s="6"/>
      <c r="V234" s="6"/>
      <c r="W234" s="6"/>
      <c r="X234" s="6"/>
      <c r="Y234" s="6"/>
      <c r="Z234" s="6"/>
      <c r="AA234" s="6"/>
    </row>
    <row r="235" spans="1:27">
      <c r="A235" s="6"/>
      <c r="B235" s="6"/>
      <c r="C235" s="861"/>
      <c r="D235" s="542" t="s">
        <v>729</v>
      </c>
      <c r="E235" s="548" t="s">
        <v>730</v>
      </c>
      <c r="F235" s="549" t="s">
        <v>730</v>
      </c>
      <c r="G235" s="663">
        <f t="shared" si="2"/>
        <v>0</v>
      </c>
      <c r="H235" s="6"/>
      <c r="I235" s="6"/>
      <c r="J235" s="6"/>
      <c r="K235" s="6"/>
      <c r="L235" s="6"/>
      <c r="M235" s="6"/>
      <c r="N235" s="6"/>
      <c r="O235" s="6"/>
      <c r="P235" s="6"/>
      <c r="Q235" s="6"/>
      <c r="R235" s="6"/>
      <c r="S235" s="6"/>
      <c r="T235" s="6"/>
      <c r="U235" s="6"/>
      <c r="V235" s="6"/>
      <c r="W235" s="6"/>
      <c r="X235" s="6"/>
      <c r="Y235" s="6"/>
      <c r="Z235" s="6"/>
      <c r="AA235" s="6"/>
    </row>
    <row r="236" spans="1:27" ht="16" thickBot="1">
      <c r="A236" s="6"/>
      <c r="B236" s="6"/>
      <c r="C236" s="864"/>
      <c r="D236" s="550" t="s">
        <v>731</v>
      </c>
      <c r="E236" s="551">
        <v>7.0000000000000001E-3</v>
      </c>
      <c r="F236" s="552">
        <v>8.3000000000000001E-3</v>
      </c>
      <c r="G236" s="663">
        <f t="shared" si="2"/>
        <v>6.9999999999999998E-9</v>
      </c>
      <c r="H236" s="6"/>
      <c r="I236" s="6"/>
      <c r="J236" s="6"/>
      <c r="K236" s="6"/>
      <c r="L236" s="6"/>
      <c r="M236" s="6"/>
      <c r="N236" s="6"/>
      <c r="O236" s="6"/>
      <c r="P236" s="6"/>
      <c r="Q236" s="6"/>
      <c r="R236" s="6"/>
      <c r="S236" s="6"/>
      <c r="T236" s="6"/>
      <c r="U236" s="6"/>
      <c r="V236" s="6"/>
      <c r="W236" s="6"/>
      <c r="X236" s="6"/>
      <c r="Y236" s="6"/>
      <c r="Z236" s="6"/>
      <c r="AA236" s="6"/>
    </row>
    <row r="237" spans="1:27">
      <c r="A237" s="6"/>
      <c r="B237" s="7"/>
      <c r="C237" s="538" t="s">
        <v>818</v>
      </c>
      <c r="D237" s="8"/>
      <c r="E237" s="8"/>
      <c r="F237" s="8"/>
      <c r="G237" s="8"/>
      <c r="H237" s="8"/>
      <c r="I237" s="492"/>
      <c r="J237" s="8"/>
      <c r="K237" s="8"/>
      <c r="L237" s="8"/>
      <c r="M237" s="6"/>
      <c r="N237" s="6"/>
      <c r="O237" s="6"/>
      <c r="P237" s="6"/>
      <c r="Q237" s="6"/>
      <c r="R237" s="6"/>
      <c r="S237" s="6"/>
      <c r="T237" s="6"/>
      <c r="U237" s="6"/>
      <c r="V237" s="6"/>
      <c r="W237" s="6"/>
      <c r="X237" s="6"/>
      <c r="Y237" s="6"/>
      <c r="Z237" s="6"/>
      <c r="AA237" s="6"/>
    </row>
    <row r="238" spans="1:27">
      <c r="A238" s="6"/>
      <c r="B238" s="7"/>
      <c r="C238" s="878" t="s">
        <v>819</v>
      </c>
      <c r="D238" s="878"/>
      <c r="E238" s="878"/>
      <c r="F238" s="878"/>
      <c r="G238" s="878"/>
      <c r="H238" s="878"/>
      <c r="I238" s="878"/>
      <c r="J238" s="878"/>
      <c r="K238" s="878"/>
      <c r="L238" s="878"/>
      <c r="M238" s="6"/>
      <c r="N238" s="6"/>
      <c r="O238" s="6"/>
      <c r="P238" s="6"/>
      <c r="Q238" s="6"/>
      <c r="R238" s="6"/>
      <c r="S238" s="6"/>
      <c r="T238" s="6"/>
      <c r="U238" s="6"/>
      <c r="V238" s="6"/>
      <c r="W238" s="6"/>
      <c r="X238" s="6"/>
      <c r="Y238" s="6"/>
      <c r="Z238" s="6"/>
      <c r="AA238" s="6"/>
    </row>
    <row r="239" spans="1:27">
      <c r="A239" s="6"/>
      <c r="B239" s="7"/>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8">
      <c r="A240" s="8"/>
      <c r="B240" s="125" t="s">
        <v>309</v>
      </c>
      <c r="C240" s="126" t="s">
        <v>310</v>
      </c>
      <c r="D240" s="128"/>
      <c r="E240" s="128"/>
      <c r="F240" s="128"/>
      <c r="G240" s="128"/>
      <c r="H240" s="128"/>
      <c r="I240" s="128"/>
      <c r="J240" s="128"/>
      <c r="K240" s="128"/>
      <c r="L240" s="129"/>
      <c r="M240" s="6"/>
      <c r="N240" s="6"/>
      <c r="O240" s="6"/>
      <c r="P240" s="6"/>
      <c r="Q240" s="6"/>
      <c r="R240" s="6"/>
      <c r="S240" s="6"/>
      <c r="T240" s="6"/>
      <c r="U240" s="6"/>
      <c r="V240" s="6"/>
      <c r="W240" s="6"/>
      <c r="X240" s="6"/>
      <c r="Y240" s="6"/>
      <c r="Z240" s="6"/>
      <c r="AA240" s="6"/>
    </row>
    <row r="241" spans="1:27" ht="16" thickBot="1">
      <c r="A241" s="6"/>
      <c r="B241" s="6"/>
      <c r="C241" s="110"/>
      <c r="D241" s="110"/>
      <c r="E241" s="110"/>
      <c r="F241" s="110"/>
      <c r="G241" s="6"/>
      <c r="H241" s="6"/>
      <c r="I241" s="6"/>
      <c r="J241" s="6"/>
      <c r="K241" s="6"/>
      <c r="L241" s="6"/>
      <c r="M241" s="6"/>
      <c r="N241" s="6"/>
      <c r="O241" s="6"/>
      <c r="P241" s="6"/>
      <c r="Q241" s="6"/>
      <c r="R241" s="6"/>
      <c r="S241" s="6"/>
      <c r="T241" s="6"/>
      <c r="U241" s="6"/>
      <c r="V241" s="6"/>
      <c r="W241" s="6"/>
      <c r="X241" s="6"/>
      <c r="Y241" s="6"/>
      <c r="Z241" s="6"/>
      <c r="AA241" s="6"/>
    </row>
    <row r="242" spans="1:27" ht="33" thickBot="1">
      <c r="A242" s="6"/>
      <c r="B242" s="6"/>
      <c r="C242" s="158" t="s">
        <v>82</v>
      </c>
      <c r="D242" s="132" t="s">
        <v>178</v>
      </c>
      <c r="E242" s="132" t="s">
        <v>806</v>
      </c>
      <c r="F242" s="132" t="s">
        <v>820</v>
      </c>
      <c r="G242" s="133" t="s">
        <v>808</v>
      </c>
      <c r="H242" s="332"/>
      <c r="I242" s="6"/>
      <c r="J242" s="6"/>
      <c r="K242" s="6"/>
      <c r="L242" s="6"/>
      <c r="M242" s="6"/>
      <c r="N242" s="6"/>
      <c r="O242" s="6"/>
      <c r="P242" s="6"/>
      <c r="Q242" s="6"/>
      <c r="R242" s="6"/>
      <c r="S242" s="6"/>
      <c r="T242" s="6"/>
      <c r="U242" s="6"/>
      <c r="V242" s="6"/>
      <c r="W242" s="6"/>
      <c r="X242" s="6"/>
      <c r="Y242" s="6"/>
      <c r="Z242" s="6"/>
      <c r="AA242" s="6"/>
    </row>
    <row r="243" spans="1:27">
      <c r="A243" s="6"/>
      <c r="B243" s="6"/>
      <c r="C243" s="865" t="s">
        <v>313</v>
      </c>
      <c r="D243" s="868" t="s">
        <v>314</v>
      </c>
      <c r="E243" s="136" t="s">
        <v>315</v>
      </c>
      <c r="F243" s="151">
        <v>5.9999999999999995E-4</v>
      </c>
      <c r="G243" s="152">
        <v>1.1999999999999999E-3</v>
      </c>
      <c r="H243" s="665">
        <f>F243/1000000</f>
        <v>6E-10</v>
      </c>
      <c r="I243" s="98"/>
      <c r="J243" s="6"/>
      <c r="K243" s="6"/>
      <c r="L243" s="6"/>
      <c r="M243" s="6"/>
      <c r="N243" s="6"/>
      <c r="O243" s="6"/>
      <c r="P243" s="6"/>
      <c r="Q243" s="6"/>
      <c r="R243" s="6"/>
      <c r="S243" s="6"/>
      <c r="T243" s="6"/>
      <c r="U243" s="6"/>
      <c r="V243" s="6"/>
      <c r="W243" s="6"/>
      <c r="X243" s="6"/>
      <c r="Y243" s="6"/>
      <c r="Z243" s="6"/>
      <c r="AA243" s="6"/>
    </row>
    <row r="244" spans="1:27">
      <c r="A244" s="6"/>
      <c r="B244" s="6"/>
      <c r="C244" s="866"/>
      <c r="D244" s="869"/>
      <c r="E244" s="143" t="s">
        <v>707</v>
      </c>
      <c r="F244" s="151">
        <v>5.0000000000000001E-4</v>
      </c>
      <c r="G244" s="152">
        <v>1E-3</v>
      </c>
      <c r="H244" s="665">
        <f t="shared" ref="H244:H276" si="3">F244/1000000</f>
        <v>5.0000000000000003E-10</v>
      </c>
      <c r="I244" s="6"/>
      <c r="J244" s="6"/>
      <c r="K244" s="6"/>
      <c r="L244" s="6"/>
      <c r="M244" s="6"/>
      <c r="N244" s="6"/>
      <c r="O244" s="6"/>
      <c r="P244" s="6"/>
      <c r="Q244" s="6"/>
      <c r="R244" s="6"/>
      <c r="S244" s="6"/>
      <c r="T244" s="6"/>
      <c r="U244" s="6"/>
      <c r="V244" s="6"/>
      <c r="W244" s="6"/>
      <c r="X244" s="6"/>
      <c r="Y244" s="6"/>
      <c r="Z244" s="6"/>
      <c r="AA244" s="6"/>
    </row>
    <row r="245" spans="1:27">
      <c r="A245" s="6"/>
      <c r="B245" s="6"/>
      <c r="C245" s="867"/>
      <c r="D245" s="870"/>
      <c r="E245" s="333" t="s">
        <v>821</v>
      </c>
      <c r="F245" s="151">
        <v>3.0200000000000001E-2</v>
      </c>
      <c r="G245" s="152">
        <v>1.9199999999999998E-2</v>
      </c>
      <c r="H245" s="665">
        <f t="shared" si="3"/>
        <v>3.0199999999999999E-8</v>
      </c>
      <c r="I245" s="13"/>
      <c r="J245" s="6"/>
      <c r="K245" s="6"/>
      <c r="L245" s="6"/>
      <c r="M245" s="6"/>
      <c r="N245" s="6"/>
      <c r="O245" s="6"/>
      <c r="P245" s="6"/>
      <c r="Q245" s="6"/>
      <c r="R245" s="6"/>
      <c r="S245" s="6"/>
      <c r="T245" s="6"/>
      <c r="U245" s="6"/>
      <c r="V245" s="6"/>
      <c r="W245" s="6"/>
      <c r="X245" s="6"/>
      <c r="Y245" s="6"/>
      <c r="Z245" s="6"/>
      <c r="AA245" s="6"/>
    </row>
    <row r="246" spans="1:27">
      <c r="A246" s="6"/>
      <c r="B246" s="164"/>
      <c r="C246" s="871" t="s">
        <v>319</v>
      </c>
      <c r="D246" s="872" t="s">
        <v>314</v>
      </c>
      <c r="E246" s="143" t="s">
        <v>315</v>
      </c>
      <c r="F246" s="165">
        <v>1.1000000000000001E-3</v>
      </c>
      <c r="G246" s="166">
        <v>1.6999999999999999E-3</v>
      </c>
      <c r="H246" s="665">
        <f t="shared" si="3"/>
        <v>1.1000000000000001E-9</v>
      </c>
      <c r="I246" s="13"/>
      <c r="J246" s="6"/>
      <c r="K246" s="6"/>
      <c r="L246" s="6"/>
      <c r="M246" s="6"/>
      <c r="N246" s="6"/>
      <c r="O246" s="6"/>
      <c r="P246" s="6"/>
      <c r="Q246" s="6"/>
      <c r="R246" s="6"/>
      <c r="S246" s="6"/>
      <c r="T246" s="6"/>
      <c r="U246" s="6"/>
      <c r="V246" s="6"/>
      <c r="W246" s="6"/>
      <c r="X246" s="6"/>
      <c r="Y246" s="6"/>
      <c r="Z246" s="6"/>
      <c r="AA246" s="6"/>
    </row>
    <row r="247" spans="1:27">
      <c r="A247" s="6"/>
      <c r="B247" s="164"/>
      <c r="C247" s="866"/>
      <c r="D247" s="869"/>
      <c r="E247" s="143" t="s">
        <v>707</v>
      </c>
      <c r="F247" s="165">
        <v>8.9999999999999998E-4</v>
      </c>
      <c r="G247" s="166">
        <v>1.4E-3</v>
      </c>
      <c r="H247" s="665">
        <f t="shared" si="3"/>
        <v>8.9999999999999999E-10</v>
      </c>
      <c r="I247" s="6"/>
      <c r="J247" s="6"/>
      <c r="K247" s="6"/>
      <c r="L247" s="6"/>
      <c r="M247" s="6"/>
      <c r="N247" s="6"/>
      <c r="O247" s="6"/>
      <c r="P247" s="6"/>
      <c r="Q247" s="6"/>
      <c r="R247" s="6"/>
      <c r="S247" s="6"/>
      <c r="T247" s="6"/>
      <c r="U247" s="6"/>
      <c r="V247" s="6"/>
      <c r="W247" s="6"/>
      <c r="X247" s="6"/>
      <c r="Y247" s="6"/>
      <c r="Z247" s="6"/>
      <c r="AA247" s="6"/>
    </row>
    <row r="248" spans="1:27">
      <c r="A248" s="6"/>
      <c r="B248" s="164"/>
      <c r="C248" s="867"/>
      <c r="D248" s="870"/>
      <c r="E248" s="333" t="s">
        <v>821</v>
      </c>
      <c r="F248" s="165">
        <v>2.9000000000000001E-2</v>
      </c>
      <c r="G248" s="166">
        <v>2.1399999999999999E-2</v>
      </c>
      <c r="H248" s="665">
        <f t="shared" si="3"/>
        <v>2.9000000000000002E-8</v>
      </c>
      <c r="I248" s="6"/>
      <c r="J248" s="6"/>
      <c r="K248" s="6"/>
      <c r="L248" s="6"/>
      <c r="M248" s="6"/>
      <c r="N248" s="6"/>
      <c r="O248" s="6"/>
      <c r="P248" s="6"/>
      <c r="Q248" s="6"/>
      <c r="R248" s="6"/>
      <c r="S248" s="6"/>
      <c r="T248" s="6"/>
      <c r="U248" s="6"/>
      <c r="V248" s="6"/>
      <c r="W248" s="6"/>
      <c r="X248" s="6"/>
      <c r="Y248" s="6"/>
      <c r="Z248" s="6"/>
      <c r="AA248" s="6"/>
    </row>
    <row r="249" spans="1:27">
      <c r="A249" s="6"/>
      <c r="B249" s="6"/>
      <c r="C249" s="871" t="s">
        <v>320</v>
      </c>
      <c r="D249" s="872" t="s">
        <v>314</v>
      </c>
      <c r="E249" s="143" t="s">
        <v>321</v>
      </c>
      <c r="F249" s="151">
        <v>5.1000000000000004E-3</v>
      </c>
      <c r="G249" s="152">
        <v>4.7999999999999996E-3</v>
      </c>
      <c r="H249" s="665">
        <f t="shared" si="3"/>
        <v>5.1000000000000002E-9</v>
      </c>
      <c r="I249" s="6"/>
      <c r="J249" s="6"/>
      <c r="K249" s="6"/>
      <c r="L249" s="6"/>
      <c r="M249" s="6"/>
      <c r="N249" s="6"/>
      <c r="O249" s="6"/>
      <c r="P249" s="6"/>
      <c r="Q249" s="6"/>
      <c r="R249" s="6"/>
      <c r="S249" s="6"/>
      <c r="T249" s="6"/>
      <c r="U249" s="6"/>
      <c r="V249" s="6"/>
      <c r="W249" s="6"/>
      <c r="X249" s="6"/>
      <c r="Y249" s="6"/>
      <c r="Z249" s="6"/>
      <c r="AA249" s="6"/>
    </row>
    <row r="250" spans="1:27">
      <c r="A250" s="6"/>
      <c r="B250" s="6"/>
      <c r="C250" s="867"/>
      <c r="D250" s="870"/>
      <c r="E250" s="333" t="s">
        <v>821</v>
      </c>
      <c r="F250" s="151">
        <v>9.4999999999999998E-3</v>
      </c>
      <c r="G250" s="152">
        <v>4.3099999999999999E-2</v>
      </c>
      <c r="H250" s="665">
        <f t="shared" si="3"/>
        <v>9.499999999999999E-9</v>
      </c>
      <c r="I250" s="6"/>
      <c r="J250" s="6"/>
      <c r="K250" s="6"/>
      <c r="L250" s="6"/>
      <c r="M250" s="6"/>
      <c r="N250" s="6"/>
      <c r="O250" s="6"/>
      <c r="P250" s="6"/>
      <c r="Q250" s="6"/>
      <c r="R250" s="6"/>
      <c r="S250" s="6"/>
      <c r="T250" s="6"/>
      <c r="U250" s="6"/>
      <c r="V250" s="6"/>
      <c r="W250" s="6"/>
      <c r="X250" s="6"/>
      <c r="Y250" s="6"/>
      <c r="Z250" s="6"/>
      <c r="AA250" s="6"/>
    </row>
    <row r="251" spans="1:27">
      <c r="A251" s="6"/>
      <c r="B251" s="6"/>
      <c r="C251" s="860" t="s">
        <v>322</v>
      </c>
      <c r="D251" s="180" t="s">
        <v>323</v>
      </c>
      <c r="E251" s="171"/>
      <c r="F251" s="510">
        <v>1.2999999999999999E-2</v>
      </c>
      <c r="G251" s="152">
        <v>4.0000000000000001E-3</v>
      </c>
      <c r="H251" s="665">
        <f t="shared" si="3"/>
        <v>1.2999999999999999E-8</v>
      </c>
      <c r="I251" s="6"/>
      <c r="J251" s="6"/>
      <c r="K251" s="6"/>
      <c r="L251" s="6"/>
      <c r="M251" s="6"/>
      <c r="N251" s="6"/>
      <c r="O251" s="6"/>
      <c r="P251" s="6"/>
      <c r="Q251" s="6"/>
      <c r="R251" s="6"/>
      <c r="S251" s="6"/>
      <c r="T251" s="6"/>
      <c r="U251" s="6"/>
      <c r="V251" s="6"/>
      <c r="W251" s="6"/>
      <c r="X251" s="6"/>
      <c r="Y251" s="6"/>
      <c r="Z251" s="6"/>
      <c r="AA251" s="6"/>
    </row>
    <row r="252" spans="1:27">
      <c r="A252" s="6"/>
      <c r="B252" s="6"/>
      <c r="C252" s="861"/>
      <c r="D252" s="180" t="s">
        <v>324</v>
      </c>
      <c r="E252" s="171"/>
      <c r="F252" s="510">
        <v>1.2999999999999999E-2</v>
      </c>
      <c r="G252" s="152">
        <v>4.0000000000000001E-3</v>
      </c>
      <c r="H252" s="665">
        <f t="shared" si="3"/>
        <v>1.2999999999999999E-8</v>
      </c>
      <c r="I252" s="6"/>
      <c r="J252" s="6"/>
      <c r="K252" s="6"/>
      <c r="L252" s="6"/>
      <c r="M252" s="6"/>
      <c r="N252" s="6"/>
      <c r="O252" s="6"/>
      <c r="P252" s="6"/>
      <c r="Q252" s="6"/>
      <c r="R252" s="6"/>
      <c r="S252" s="6"/>
      <c r="T252" s="6"/>
      <c r="U252" s="6"/>
      <c r="V252" s="6"/>
      <c r="W252" s="6"/>
      <c r="X252" s="6"/>
      <c r="Y252" s="6"/>
      <c r="Z252" s="6"/>
      <c r="AA252" s="6"/>
    </row>
    <row r="253" spans="1:27">
      <c r="A253" s="6"/>
      <c r="B253" s="6"/>
      <c r="C253" s="861"/>
      <c r="D253" s="180" t="s">
        <v>325</v>
      </c>
      <c r="E253" s="171"/>
      <c r="F253" s="510">
        <v>0.13300000000000001</v>
      </c>
      <c r="G253" s="152">
        <v>4.0000000000000001E-3</v>
      </c>
      <c r="H253" s="665">
        <f t="shared" si="3"/>
        <v>1.3300000000000001E-7</v>
      </c>
      <c r="I253" s="6"/>
      <c r="J253" s="6"/>
      <c r="K253" s="6"/>
      <c r="L253" s="6"/>
      <c r="M253" s="6"/>
      <c r="N253" s="6"/>
      <c r="O253" s="6"/>
      <c r="P253" s="6"/>
      <c r="Q253" s="6"/>
      <c r="R253" s="6"/>
      <c r="S253" s="6"/>
      <c r="T253" s="6"/>
      <c r="U253" s="6"/>
      <c r="V253" s="6"/>
      <c r="W253" s="6"/>
      <c r="X253" s="6"/>
      <c r="Y253" s="6"/>
      <c r="Z253" s="6"/>
      <c r="AA253" s="6"/>
    </row>
    <row r="254" spans="1:27">
      <c r="A254" s="6"/>
      <c r="B254" s="6"/>
      <c r="C254" s="861"/>
      <c r="D254" s="180" t="s">
        <v>326</v>
      </c>
      <c r="E254" s="171"/>
      <c r="F254" s="510">
        <v>1.2999999999999999E-2</v>
      </c>
      <c r="G254" s="152">
        <v>4.0000000000000001E-3</v>
      </c>
      <c r="H254" s="665">
        <f t="shared" si="3"/>
        <v>1.2999999999999999E-8</v>
      </c>
      <c r="I254" s="6"/>
      <c r="J254" s="6"/>
      <c r="K254" s="6"/>
      <c r="L254" s="6"/>
      <c r="M254" s="6"/>
      <c r="N254" s="6"/>
      <c r="O254" s="6"/>
      <c r="P254" s="6"/>
      <c r="Q254" s="6"/>
      <c r="R254" s="6"/>
      <c r="S254" s="6"/>
      <c r="T254" s="6"/>
      <c r="U254" s="6"/>
      <c r="V254" s="6"/>
      <c r="W254" s="6"/>
      <c r="X254" s="6"/>
      <c r="Y254" s="6"/>
      <c r="Z254" s="6"/>
      <c r="AA254" s="6"/>
    </row>
    <row r="255" spans="1:27">
      <c r="A255" s="6"/>
      <c r="B255" s="6"/>
      <c r="C255" s="862"/>
      <c r="D255" s="180" t="s">
        <v>327</v>
      </c>
      <c r="E255" s="171"/>
      <c r="F255" s="510">
        <v>3.5999999999999997E-2</v>
      </c>
      <c r="G255" s="553">
        <v>1E-3</v>
      </c>
      <c r="H255" s="665">
        <f t="shared" si="3"/>
        <v>3.5999999999999998E-8</v>
      </c>
      <c r="I255" s="6"/>
      <c r="J255" s="6"/>
      <c r="K255" s="6"/>
      <c r="L255" s="6"/>
      <c r="M255" s="6"/>
      <c r="N255" s="6"/>
      <c r="O255" s="6"/>
      <c r="P255" s="6"/>
      <c r="Q255" s="6"/>
      <c r="R255" s="6"/>
      <c r="S255" s="6"/>
      <c r="T255" s="6"/>
      <c r="U255" s="6"/>
      <c r="V255" s="6"/>
      <c r="W255" s="6"/>
      <c r="X255" s="6"/>
      <c r="Y255" s="6"/>
      <c r="Z255" s="6"/>
      <c r="AA255" s="6"/>
    </row>
    <row r="256" spans="1:27">
      <c r="A256" s="6"/>
      <c r="B256" s="6"/>
      <c r="C256" s="860" t="s">
        <v>319</v>
      </c>
      <c r="D256" s="180" t="s">
        <v>324</v>
      </c>
      <c r="E256" s="171"/>
      <c r="F256" s="510">
        <v>1.4E-2</v>
      </c>
      <c r="G256" s="152">
        <v>5.0000000000000001E-3</v>
      </c>
      <c r="H256" s="665">
        <f t="shared" si="3"/>
        <v>1.4E-8</v>
      </c>
      <c r="I256" s="6"/>
      <c r="J256" s="6"/>
      <c r="K256" s="6"/>
      <c r="L256" s="6"/>
      <c r="M256" s="6"/>
      <c r="N256" s="6"/>
      <c r="O256" s="6"/>
      <c r="P256" s="6"/>
      <c r="Q256" s="6"/>
      <c r="R256" s="6"/>
      <c r="S256" s="6"/>
      <c r="T256" s="6"/>
      <c r="U256" s="6"/>
      <c r="V256" s="6"/>
      <c r="W256" s="6"/>
      <c r="X256" s="6"/>
      <c r="Y256" s="6"/>
      <c r="Z256" s="6"/>
      <c r="AA256" s="6"/>
    </row>
    <row r="257" spans="1:27">
      <c r="A257" s="6"/>
      <c r="B257" s="6"/>
      <c r="C257" s="861"/>
      <c r="D257" s="180" t="s">
        <v>325</v>
      </c>
      <c r="E257" s="171"/>
      <c r="F257" s="510">
        <v>0.14399999999999999</v>
      </c>
      <c r="G257" s="152">
        <v>5.0000000000000001E-3</v>
      </c>
      <c r="H257" s="665">
        <f t="shared" si="3"/>
        <v>1.4399999999999999E-7</v>
      </c>
      <c r="I257" s="6"/>
      <c r="J257" s="6"/>
      <c r="K257" s="6"/>
      <c r="L257" s="6"/>
      <c r="M257" s="6"/>
      <c r="N257" s="6"/>
      <c r="O257" s="6"/>
      <c r="P257" s="6"/>
      <c r="Q257" s="6"/>
      <c r="R257" s="6"/>
      <c r="S257" s="6"/>
      <c r="T257" s="6"/>
      <c r="U257" s="6"/>
      <c r="V257" s="6"/>
      <c r="W257" s="6"/>
      <c r="X257" s="6"/>
      <c r="Y257" s="6"/>
      <c r="Z257" s="6"/>
      <c r="AA257" s="6"/>
    </row>
    <row r="258" spans="1:27">
      <c r="A258" s="6"/>
      <c r="B258" s="6"/>
      <c r="C258" s="861"/>
      <c r="D258" s="180" t="s">
        <v>326</v>
      </c>
      <c r="E258" s="171"/>
      <c r="F258" s="510">
        <v>1.4E-2</v>
      </c>
      <c r="G258" s="152">
        <v>5.0000000000000001E-3</v>
      </c>
      <c r="H258" s="665">
        <f t="shared" si="3"/>
        <v>1.4E-8</v>
      </c>
      <c r="I258" s="6"/>
      <c r="J258" s="6"/>
      <c r="K258" s="6"/>
      <c r="L258" s="6"/>
      <c r="M258" s="6"/>
      <c r="N258" s="6"/>
      <c r="O258" s="6"/>
      <c r="P258" s="6"/>
      <c r="Q258" s="6"/>
      <c r="R258" s="6"/>
      <c r="S258" s="6"/>
      <c r="T258" s="6"/>
      <c r="U258" s="6"/>
      <c r="V258" s="6"/>
      <c r="W258" s="6"/>
      <c r="X258" s="6"/>
      <c r="Y258" s="6"/>
      <c r="Z258" s="6"/>
      <c r="AA258" s="6"/>
    </row>
    <row r="259" spans="1:27">
      <c r="A259" s="6"/>
      <c r="B259" s="6"/>
      <c r="C259" s="861"/>
      <c r="D259" s="180" t="s">
        <v>328</v>
      </c>
      <c r="E259" s="171"/>
      <c r="F259" s="510">
        <v>0.14399999999999999</v>
      </c>
      <c r="G259" s="152">
        <v>5.0000000000000001E-3</v>
      </c>
      <c r="H259" s="665">
        <f t="shared" si="3"/>
        <v>1.4399999999999999E-7</v>
      </c>
      <c r="I259" s="6"/>
      <c r="J259" s="6"/>
      <c r="K259" s="6"/>
      <c r="L259" s="6"/>
      <c r="M259" s="6"/>
      <c r="N259" s="6"/>
      <c r="O259" s="6"/>
      <c r="P259" s="6"/>
      <c r="Q259" s="6"/>
      <c r="R259" s="6"/>
      <c r="S259" s="6"/>
      <c r="T259" s="6"/>
      <c r="U259" s="6"/>
      <c r="V259" s="6"/>
      <c r="W259" s="6"/>
      <c r="X259" s="6"/>
      <c r="Y259" s="6"/>
      <c r="Z259" s="6"/>
      <c r="AA259" s="6"/>
    </row>
    <row r="260" spans="1:27">
      <c r="A260" s="6"/>
      <c r="B260" s="6"/>
      <c r="C260" s="862"/>
      <c r="D260" s="180" t="s">
        <v>327</v>
      </c>
      <c r="E260" s="171"/>
      <c r="F260" s="510">
        <v>0.127</v>
      </c>
      <c r="G260" s="553">
        <v>1E-3</v>
      </c>
      <c r="H260" s="665">
        <f t="shared" si="3"/>
        <v>1.2700000000000001E-7</v>
      </c>
      <c r="I260" s="6"/>
      <c r="J260" s="6"/>
      <c r="K260" s="6"/>
      <c r="L260" s="6"/>
      <c r="M260" s="6"/>
      <c r="N260" s="6"/>
      <c r="O260" s="6"/>
      <c r="P260" s="6"/>
      <c r="Q260" s="6"/>
      <c r="R260" s="6"/>
      <c r="S260" s="6"/>
      <c r="T260" s="6"/>
      <c r="U260" s="6"/>
      <c r="V260" s="6"/>
      <c r="W260" s="6"/>
      <c r="X260" s="6"/>
      <c r="Y260" s="6"/>
      <c r="Z260" s="6"/>
      <c r="AA260" s="6"/>
    </row>
    <row r="261" spans="1:27">
      <c r="A261" s="6"/>
      <c r="B261" s="6"/>
      <c r="C261" s="860" t="s">
        <v>329</v>
      </c>
      <c r="D261" s="180" t="s">
        <v>325</v>
      </c>
      <c r="E261" s="171"/>
      <c r="F261" s="510">
        <v>1.8069999999999999</v>
      </c>
      <c r="G261" s="553">
        <v>3.4000000000000002E-2</v>
      </c>
      <c r="H261" s="665">
        <f t="shared" si="3"/>
        <v>1.807E-6</v>
      </c>
      <c r="I261" s="6"/>
      <c r="J261" s="6"/>
      <c r="K261" s="6"/>
      <c r="L261" s="6"/>
      <c r="M261" s="6"/>
      <c r="N261" s="6"/>
      <c r="O261" s="6"/>
      <c r="P261" s="6"/>
      <c r="Q261" s="6"/>
      <c r="R261" s="6"/>
      <c r="S261" s="6"/>
      <c r="T261" s="6"/>
      <c r="U261" s="6"/>
      <c r="V261" s="6"/>
      <c r="W261" s="6"/>
      <c r="X261" s="6"/>
      <c r="Y261" s="6"/>
      <c r="Z261" s="6"/>
      <c r="AA261" s="6"/>
    </row>
    <row r="262" spans="1:27">
      <c r="A262" s="6"/>
      <c r="B262" s="6"/>
      <c r="C262" s="861"/>
      <c r="D262" s="180" t="s">
        <v>326</v>
      </c>
      <c r="E262" s="171"/>
      <c r="F262" s="510">
        <v>0.18099999999999999</v>
      </c>
      <c r="G262" s="553">
        <v>3.4000000000000002E-2</v>
      </c>
      <c r="H262" s="665">
        <f t="shared" si="3"/>
        <v>1.8099999999999999E-7</v>
      </c>
      <c r="I262" s="6"/>
      <c r="J262" s="6"/>
      <c r="K262" s="6"/>
      <c r="L262" s="6"/>
      <c r="M262" s="6"/>
      <c r="N262" s="6"/>
      <c r="O262" s="6"/>
      <c r="P262" s="6"/>
      <c r="Q262" s="6"/>
      <c r="R262" s="6"/>
      <c r="S262" s="6"/>
      <c r="T262" s="6"/>
      <c r="U262" s="6"/>
      <c r="V262" s="6"/>
      <c r="W262" s="6"/>
      <c r="X262" s="6"/>
      <c r="Y262" s="6"/>
      <c r="Z262" s="6"/>
      <c r="AA262" s="6"/>
    </row>
    <row r="263" spans="1:27">
      <c r="A263" s="6"/>
      <c r="B263" s="6"/>
      <c r="C263" s="861"/>
      <c r="D263" s="180" t="s">
        <v>328</v>
      </c>
      <c r="E263" s="171"/>
      <c r="F263" s="510">
        <v>1.8069999999999999</v>
      </c>
      <c r="G263" s="553">
        <v>3.4000000000000002E-2</v>
      </c>
      <c r="H263" s="665">
        <f t="shared" si="3"/>
        <v>1.807E-6</v>
      </c>
      <c r="I263" s="6"/>
      <c r="J263" s="6"/>
      <c r="K263" s="6"/>
      <c r="L263" s="6"/>
      <c r="M263" s="6"/>
      <c r="N263" s="6"/>
      <c r="O263" s="6"/>
      <c r="P263" s="6"/>
      <c r="Q263" s="6"/>
      <c r="R263" s="6"/>
      <c r="S263" s="6"/>
      <c r="T263" s="6"/>
      <c r="U263" s="6"/>
      <c r="V263" s="6"/>
      <c r="W263" s="6"/>
      <c r="X263" s="6"/>
      <c r="Y263" s="6"/>
      <c r="Z263" s="6"/>
      <c r="AA263" s="6"/>
    </row>
    <row r="264" spans="1:27">
      <c r="A264" s="6"/>
      <c r="B264" s="6"/>
      <c r="C264" s="862"/>
      <c r="D264" s="180" t="s">
        <v>327</v>
      </c>
      <c r="E264" s="171"/>
      <c r="F264" s="510">
        <v>0.04</v>
      </c>
      <c r="G264" s="553">
        <v>5.0000000000000001E-3</v>
      </c>
      <c r="H264" s="665">
        <f t="shared" si="3"/>
        <v>4.0000000000000001E-8</v>
      </c>
      <c r="I264" s="6"/>
      <c r="J264" s="6"/>
      <c r="K264" s="6"/>
      <c r="L264" s="6"/>
      <c r="M264" s="6"/>
      <c r="N264" s="6"/>
      <c r="O264" s="6"/>
      <c r="P264" s="6"/>
      <c r="Q264" s="6"/>
      <c r="R264" s="6"/>
      <c r="S264" s="6"/>
      <c r="T264" s="6"/>
      <c r="U264" s="6"/>
      <c r="V264" s="6"/>
      <c r="W264" s="6"/>
      <c r="X264" s="6"/>
      <c r="Y264" s="6"/>
      <c r="Z264" s="6"/>
      <c r="AA264" s="6"/>
    </row>
    <row r="265" spans="1:27">
      <c r="A265" s="6"/>
      <c r="B265" s="6"/>
      <c r="C265" s="860" t="s">
        <v>330</v>
      </c>
      <c r="D265" s="180" t="s">
        <v>323</v>
      </c>
      <c r="E265" s="171"/>
      <c r="F265" s="510">
        <v>7.2999999999999995E-2</v>
      </c>
      <c r="G265" s="553">
        <v>2.7E-2</v>
      </c>
      <c r="H265" s="665">
        <f t="shared" si="3"/>
        <v>7.2999999999999992E-8</v>
      </c>
      <c r="I265" s="6"/>
      <c r="J265" s="6"/>
      <c r="K265" s="6"/>
      <c r="L265" s="6"/>
      <c r="M265" s="6"/>
      <c r="N265" s="6"/>
      <c r="O265" s="6"/>
      <c r="P265" s="6"/>
      <c r="Q265" s="6"/>
      <c r="R265" s="6"/>
      <c r="S265" s="6"/>
      <c r="T265" s="6"/>
      <c r="U265" s="6"/>
      <c r="V265" s="6"/>
      <c r="W265" s="6"/>
      <c r="X265" s="6"/>
      <c r="Y265" s="6"/>
      <c r="Z265" s="6"/>
      <c r="AA265" s="6"/>
    </row>
    <row r="266" spans="1:27">
      <c r="A266" s="6"/>
      <c r="B266" s="6"/>
      <c r="C266" s="861"/>
      <c r="D266" s="180" t="s">
        <v>324</v>
      </c>
      <c r="E266" s="171"/>
      <c r="F266" s="510">
        <v>7.2999999999999995E-2</v>
      </c>
      <c r="G266" s="553">
        <v>2.7E-2</v>
      </c>
      <c r="H266" s="665">
        <f t="shared" si="3"/>
        <v>7.2999999999999992E-8</v>
      </c>
      <c r="I266" s="6"/>
      <c r="J266" s="6"/>
      <c r="K266" s="6"/>
      <c r="L266" s="6"/>
      <c r="M266" s="6"/>
      <c r="N266" s="6"/>
      <c r="O266" s="6"/>
      <c r="P266" s="6"/>
      <c r="Q266" s="6"/>
      <c r="R266" s="6"/>
      <c r="S266" s="6"/>
      <c r="T266" s="6"/>
      <c r="U266" s="6"/>
      <c r="V266" s="6"/>
      <c r="W266" s="6"/>
      <c r="X266" s="6"/>
      <c r="Y266" s="6"/>
      <c r="Z266" s="6"/>
      <c r="AA266" s="6"/>
    </row>
    <row r="267" spans="1:27">
      <c r="A267" s="6"/>
      <c r="B267" s="6"/>
      <c r="C267" s="861"/>
      <c r="D267" s="180" t="s">
        <v>325</v>
      </c>
      <c r="E267" s="171"/>
      <c r="F267" s="151">
        <v>0.92100000000000004</v>
      </c>
      <c r="G267" s="553">
        <v>1.7000000000000001E-2</v>
      </c>
      <c r="H267" s="665">
        <f t="shared" si="3"/>
        <v>9.2100000000000005E-7</v>
      </c>
      <c r="I267" s="6"/>
      <c r="J267" s="6"/>
      <c r="K267" s="6"/>
      <c r="L267" s="6"/>
      <c r="M267" s="6"/>
      <c r="N267" s="6"/>
      <c r="O267" s="6"/>
      <c r="P267" s="6"/>
      <c r="Q267" s="6"/>
      <c r="R267" s="6"/>
      <c r="S267" s="6"/>
      <c r="T267" s="6"/>
      <c r="U267" s="6"/>
      <c r="V267" s="6"/>
      <c r="W267" s="6"/>
      <c r="X267" s="6"/>
      <c r="Y267" s="6"/>
      <c r="Z267" s="6"/>
      <c r="AA267" s="6"/>
    </row>
    <row r="268" spans="1:27">
      <c r="A268" s="6"/>
      <c r="B268" s="6"/>
      <c r="C268" s="861"/>
      <c r="D268" s="180" t="s">
        <v>326</v>
      </c>
      <c r="E268" s="171"/>
      <c r="F268" s="510">
        <v>9.1999999999999998E-2</v>
      </c>
      <c r="G268" s="553">
        <v>1.7000000000000001E-2</v>
      </c>
      <c r="H268" s="665">
        <f t="shared" si="3"/>
        <v>9.2000000000000003E-8</v>
      </c>
      <c r="I268" s="6"/>
      <c r="J268" s="6"/>
      <c r="K268" s="6"/>
      <c r="L268" s="6"/>
      <c r="M268" s="6"/>
      <c r="N268" s="6"/>
      <c r="O268" s="6"/>
      <c r="P268" s="6"/>
      <c r="Q268" s="6"/>
      <c r="R268" s="6"/>
      <c r="S268" s="6"/>
      <c r="T268" s="6"/>
      <c r="U268" s="6"/>
      <c r="V268" s="6"/>
      <c r="W268" s="6"/>
      <c r="X268" s="6"/>
      <c r="Y268" s="6"/>
      <c r="Z268" s="6"/>
      <c r="AA268" s="6"/>
    </row>
    <row r="269" spans="1:27">
      <c r="A269" s="8"/>
      <c r="B269" s="8"/>
      <c r="C269" s="861"/>
      <c r="D269" s="180" t="s">
        <v>328</v>
      </c>
      <c r="E269" s="171"/>
      <c r="F269" s="151">
        <v>0.92100000000000004</v>
      </c>
      <c r="G269" s="553">
        <v>1.7000000000000001E-2</v>
      </c>
      <c r="H269" s="665">
        <f t="shared" si="3"/>
        <v>9.2100000000000005E-7</v>
      </c>
      <c r="I269" s="8"/>
      <c r="J269" s="6"/>
      <c r="K269" s="6"/>
      <c r="L269" s="6"/>
      <c r="M269" s="6"/>
      <c r="N269" s="8"/>
      <c r="O269" s="8"/>
      <c r="P269" s="8"/>
      <c r="Q269" s="8"/>
      <c r="R269" s="8"/>
      <c r="S269" s="8"/>
      <c r="T269" s="8"/>
      <c r="U269" s="8"/>
      <c r="V269" s="8"/>
      <c r="W269" s="8"/>
      <c r="X269" s="8"/>
      <c r="Y269" s="8"/>
      <c r="Z269" s="8"/>
      <c r="AA269" s="8"/>
    </row>
    <row r="270" spans="1:27">
      <c r="A270" s="8"/>
      <c r="B270" s="8"/>
      <c r="C270" s="862"/>
      <c r="D270" s="180" t="s">
        <v>327</v>
      </c>
      <c r="E270" s="171"/>
      <c r="F270" s="510">
        <v>1.4E-2</v>
      </c>
      <c r="G270" s="553">
        <v>2E-3</v>
      </c>
      <c r="H270" s="665">
        <f t="shared" si="3"/>
        <v>1.4E-8</v>
      </c>
      <c r="I270" s="8"/>
      <c r="J270" s="6"/>
      <c r="K270" s="6"/>
      <c r="L270" s="6"/>
      <c r="M270" s="6"/>
      <c r="N270" s="8"/>
      <c r="O270" s="8"/>
      <c r="P270" s="8"/>
      <c r="Q270" s="8"/>
      <c r="R270" s="8"/>
      <c r="S270" s="8"/>
      <c r="T270" s="8"/>
      <c r="U270" s="8"/>
      <c r="V270" s="8"/>
      <c r="W270" s="8"/>
      <c r="X270" s="8"/>
      <c r="Y270" s="8"/>
      <c r="Z270" s="8"/>
      <c r="AA270" s="8"/>
    </row>
    <row r="271" spans="1:27">
      <c r="A271" s="8"/>
      <c r="B271" s="8"/>
      <c r="C271" s="860" t="s">
        <v>331</v>
      </c>
      <c r="D271" s="180" t="s">
        <v>323</v>
      </c>
      <c r="E271" s="171"/>
      <c r="F271" s="510">
        <v>0.193</v>
      </c>
      <c r="G271" s="553">
        <v>2.9000000000000001E-2</v>
      </c>
      <c r="H271" s="665">
        <f t="shared" si="3"/>
        <v>1.9299999999999999E-7</v>
      </c>
      <c r="I271" s="8"/>
      <c r="J271" s="6"/>
      <c r="K271" s="6"/>
      <c r="L271" s="6"/>
      <c r="M271" s="6"/>
      <c r="N271" s="8"/>
      <c r="O271" s="8"/>
      <c r="P271" s="8"/>
      <c r="Q271" s="8"/>
      <c r="R271" s="8"/>
      <c r="S271" s="8"/>
      <c r="T271" s="8"/>
      <c r="U271" s="8"/>
      <c r="V271" s="8"/>
      <c r="W271" s="8"/>
      <c r="X271" s="8"/>
      <c r="Y271" s="8"/>
      <c r="Z271" s="8"/>
      <c r="AA271" s="8"/>
    </row>
    <row r="272" spans="1:27">
      <c r="A272" s="8"/>
      <c r="B272" s="8"/>
      <c r="C272" s="861"/>
      <c r="D272" s="334" t="s">
        <v>324</v>
      </c>
      <c r="E272" s="171"/>
      <c r="F272" s="510">
        <v>0.193</v>
      </c>
      <c r="G272" s="553">
        <v>2.9000000000000001E-2</v>
      </c>
      <c r="H272" s="665">
        <f t="shared" si="3"/>
        <v>1.9299999999999999E-7</v>
      </c>
      <c r="I272" s="8"/>
      <c r="J272" s="6"/>
      <c r="K272" s="6"/>
      <c r="L272" s="6"/>
      <c r="M272" s="6"/>
      <c r="N272" s="8"/>
      <c r="O272" s="8"/>
      <c r="P272" s="8"/>
      <c r="Q272" s="8"/>
      <c r="R272" s="8"/>
      <c r="S272" s="8"/>
      <c r="T272" s="8"/>
      <c r="U272" s="8"/>
      <c r="V272" s="8"/>
      <c r="W272" s="8"/>
      <c r="X272" s="8"/>
      <c r="Y272" s="8"/>
      <c r="Z272" s="8"/>
      <c r="AA272" s="8"/>
    </row>
    <row r="273" spans="1:27">
      <c r="A273" s="8"/>
      <c r="B273" s="8"/>
      <c r="C273" s="861"/>
      <c r="D273" s="334" t="s">
        <v>325</v>
      </c>
      <c r="E273" s="171"/>
      <c r="F273" s="510">
        <v>2.7530000000000001</v>
      </c>
      <c r="G273" s="553">
        <v>1.7000000000000001E-2</v>
      </c>
      <c r="H273" s="665">
        <f t="shared" si="3"/>
        <v>2.7530000000000002E-6</v>
      </c>
      <c r="I273" s="8"/>
      <c r="J273" s="6"/>
      <c r="K273" s="6"/>
      <c r="L273" s="6"/>
      <c r="M273" s="6"/>
      <c r="N273" s="8"/>
      <c r="O273" s="8"/>
      <c r="P273" s="8"/>
      <c r="Q273" s="8"/>
      <c r="R273" s="8"/>
      <c r="S273" s="8"/>
      <c r="T273" s="8"/>
      <c r="U273" s="8"/>
      <c r="V273" s="8"/>
      <c r="W273" s="8"/>
      <c r="X273" s="8"/>
      <c r="Y273" s="8"/>
      <c r="Z273" s="8"/>
      <c r="AA273" s="8"/>
    </row>
    <row r="274" spans="1:27">
      <c r="A274" s="8"/>
      <c r="B274" s="8"/>
      <c r="C274" s="861"/>
      <c r="D274" s="334" t="s">
        <v>326</v>
      </c>
      <c r="E274" s="171"/>
      <c r="F274" s="510">
        <v>0.27500000000000002</v>
      </c>
      <c r="G274" s="553">
        <v>1.7000000000000001E-2</v>
      </c>
      <c r="H274" s="665">
        <f t="shared" si="3"/>
        <v>2.7500000000000001E-7</v>
      </c>
      <c r="I274" s="8"/>
      <c r="J274" s="6"/>
      <c r="K274" s="6"/>
      <c r="L274" s="6"/>
      <c r="M274" s="6"/>
      <c r="N274" s="8"/>
      <c r="O274" s="8"/>
      <c r="P274" s="8"/>
      <c r="Q274" s="8"/>
      <c r="R274" s="8"/>
      <c r="S274" s="8"/>
      <c r="T274" s="8"/>
      <c r="U274" s="8"/>
      <c r="V274" s="8"/>
      <c r="W274" s="8"/>
      <c r="X274" s="8"/>
      <c r="Y274" s="8"/>
      <c r="Z274" s="8"/>
      <c r="AA274" s="8"/>
    </row>
    <row r="275" spans="1:27">
      <c r="A275" s="8"/>
      <c r="B275" s="8"/>
      <c r="C275" s="861"/>
      <c r="D275" s="334" t="s">
        <v>328</v>
      </c>
      <c r="E275" s="171"/>
      <c r="F275" s="510">
        <v>2.7530000000000001</v>
      </c>
      <c r="G275" s="553">
        <v>1.7000000000000001E-2</v>
      </c>
      <c r="H275" s="665">
        <f t="shared" si="3"/>
        <v>2.7530000000000002E-6</v>
      </c>
      <c r="I275" s="8"/>
      <c r="J275" s="6"/>
      <c r="K275" s="6"/>
      <c r="L275" s="6"/>
      <c r="M275" s="6"/>
      <c r="N275" s="8"/>
      <c r="O275" s="8"/>
      <c r="P275" s="8"/>
      <c r="Q275" s="8"/>
      <c r="R275" s="8"/>
      <c r="S275" s="8"/>
      <c r="T275" s="8"/>
      <c r="U275" s="8"/>
      <c r="V275" s="8"/>
      <c r="W275" s="8"/>
      <c r="X275" s="8"/>
      <c r="Y275" s="8"/>
      <c r="Z275" s="8"/>
      <c r="AA275" s="8"/>
    </row>
    <row r="276" spans="1:27" ht="16" thickBot="1">
      <c r="A276" s="8"/>
      <c r="B276" s="8"/>
      <c r="C276" s="864"/>
      <c r="D276" s="335" t="s">
        <v>327</v>
      </c>
      <c r="E276" s="174"/>
      <c r="F276" s="554">
        <v>1.6E-2</v>
      </c>
      <c r="G276" s="555">
        <v>3.0000000000000001E-3</v>
      </c>
      <c r="H276" s="665">
        <f t="shared" si="3"/>
        <v>1.6000000000000001E-8</v>
      </c>
      <c r="I276" s="8"/>
      <c r="J276" s="6"/>
      <c r="K276" s="6"/>
      <c r="L276" s="6"/>
      <c r="M276" s="6"/>
      <c r="N276" s="8"/>
      <c r="O276" s="8"/>
      <c r="P276" s="8"/>
      <c r="Q276" s="8"/>
      <c r="R276" s="8"/>
      <c r="S276" s="8"/>
      <c r="T276" s="8"/>
      <c r="U276" s="8"/>
      <c r="V276" s="8"/>
      <c r="W276" s="8"/>
      <c r="X276" s="8"/>
      <c r="Y276" s="8"/>
      <c r="Z276" s="8"/>
      <c r="AA276" s="8"/>
    </row>
    <row r="277" spans="1:27">
      <c r="A277" s="8"/>
      <c r="B277" s="8"/>
      <c r="C277" s="556" t="s">
        <v>822</v>
      </c>
      <c r="D277" s="8"/>
      <c r="E277" s="8"/>
      <c r="F277" s="8"/>
      <c r="G277" s="8"/>
      <c r="H277" s="8"/>
      <c r="I277" s="492"/>
      <c r="J277" s="8"/>
      <c r="K277" s="8"/>
      <c r="L277" s="539"/>
      <c r="M277" s="6"/>
      <c r="N277" s="8"/>
      <c r="O277" s="8"/>
      <c r="P277" s="8"/>
      <c r="Q277" s="8"/>
      <c r="R277" s="8"/>
      <c r="S277" s="8"/>
      <c r="T277" s="8"/>
      <c r="U277" s="8"/>
      <c r="V277" s="8"/>
      <c r="W277" s="8"/>
      <c r="X277" s="8"/>
      <c r="Y277" s="8"/>
      <c r="Z277" s="8"/>
      <c r="AA277" s="8"/>
    </row>
    <row r="278" spans="1:27">
      <c r="A278" s="6"/>
      <c r="B278" s="6"/>
      <c r="C278" s="557" t="s">
        <v>736</v>
      </c>
      <c r="D278" s="219"/>
      <c r="E278" s="219"/>
      <c r="F278" s="219"/>
      <c r="G278" s="558"/>
      <c r="H278" s="219"/>
      <c r="I278" s="8"/>
      <c r="J278" s="8"/>
      <c r="K278" s="8"/>
      <c r="L278" s="8"/>
      <c r="M278" s="6"/>
      <c r="N278" s="6"/>
      <c r="O278" s="6"/>
      <c r="P278" s="6"/>
      <c r="Q278" s="6"/>
      <c r="R278" s="6"/>
      <c r="S278" s="6"/>
      <c r="T278" s="6"/>
      <c r="U278" s="6"/>
      <c r="V278" s="6"/>
      <c r="W278" s="6"/>
      <c r="X278" s="6"/>
      <c r="Y278" s="6"/>
      <c r="Z278" s="6"/>
      <c r="AA278" s="6"/>
    </row>
    <row r="279" spans="1:27">
      <c r="A279" s="6"/>
      <c r="B279" s="7"/>
      <c r="C279" s="878" t="s">
        <v>819</v>
      </c>
      <c r="D279" s="878"/>
      <c r="E279" s="878"/>
      <c r="F279" s="878"/>
      <c r="G279" s="878"/>
      <c r="H279" s="878"/>
      <c r="I279" s="878"/>
      <c r="J279" s="878"/>
      <c r="K279" s="878"/>
      <c r="L279" s="878"/>
      <c r="M279" s="6"/>
      <c r="N279" s="6"/>
      <c r="O279" s="6"/>
      <c r="P279" s="6"/>
      <c r="Q279" s="6"/>
      <c r="R279" s="6"/>
      <c r="S279" s="6"/>
      <c r="T279" s="6"/>
      <c r="U279" s="6"/>
      <c r="V279" s="6"/>
      <c r="W279" s="6"/>
      <c r="X279" s="6"/>
      <c r="Y279" s="6"/>
      <c r="Z279" s="6"/>
      <c r="AA279" s="6"/>
    </row>
    <row r="280" spans="1:27">
      <c r="A280" s="6"/>
      <c r="B280" s="6"/>
      <c r="C280" s="434"/>
      <c r="D280" s="20"/>
      <c r="E280" s="20"/>
      <c r="F280" s="20"/>
      <c r="G280" s="433"/>
      <c r="H280" s="20"/>
      <c r="I280" s="6"/>
      <c r="J280" s="6"/>
      <c r="K280" s="6"/>
      <c r="L280" s="6"/>
      <c r="M280" s="6"/>
      <c r="N280" s="6"/>
      <c r="O280" s="6"/>
      <c r="P280" s="6"/>
      <c r="Q280" s="6"/>
      <c r="R280" s="6"/>
      <c r="S280" s="6"/>
      <c r="T280" s="6"/>
      <c r="U280" s="6"/>
      <c r="V280" s="6"/>
      <c r="W280" s="6"/>
      <c r="X280" s="6"/>
      <c r="Y280" s="6"/>
      <c r="Z280" s="6"/>
      <c r="AA280" s="6"/>
    </row>
    <row r="281" spans="1:27" ht="18">
      <c r="A281" s="8"/>
      <c r="B281" s="125" t="s">
        <v>333</v>
      </c>
      <c r="C281" s="126" t="s">
        <v>334</v>
      </c>
      <c r="D281" s="178"/>
      <c r="E281" s="178"/>
      <c r="F281" s="178"/>
      <c r="G281" s="128"/>
      <c r="H281" s="128"/>
      <c r="I281" s="128"/>
      <c r="J281" s="128"/>
      <c r="K281" s="128"/>
      <c r="L281" s="129"/>
      <c r="M281" s="6"/>
      <c r="N281" s="6"/>
      <c r="O281" s="6"/>
      <c r="P281" s="6"/>
      <c r="Q281" s="6"/>
      <c r="R281" s="6"/>
      <c r="S281" s="6"/>
      <c r="T281" s="6"/>
      <c r="U281" s="6"/>
      <c r="V281" s="6"/>
      <c r="W281" s="6"/>
      <c r="X281" s="6"/>
      <c r="Y281" s="6"/>
      <c r="Z281" s="6"/>
      <c r="AA281" s="6"/>
    </row>
    <row r="282" spans="1:27" ht="16" thickBot="1">
      <c r="A282" s="6"/>
      <c r="B282" s="6"/>
      <c r="C282" s="104"/>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33" thickBot="1">
      <c r="A283" s="6"/>
      <c r="B283" s="6"/>
      <c r="C283" s="179" t="s">
        <v>82</v>
      </c>
      <c r="D283" s="132" t="s">
        <v>178</v>
      </c>
      <c r="E283" s="132" t="s">
        <v>823</v>
      </c>
      <c r="F283" s="133" t="s">
        <v>824</v>
      </c>
      <c r="G283" s="332"/>
      <c r="H283" s="6"/>
      <c r="I283" s="6"/>
      <c r="J283" s="6"/>
      <c r="K283" s="6"/>
      <c r="L283" s="6"/>
      <c r="M283" s="6"/>
      <c r="N283" s="6"/>
      <c r="O283" s="6"/>
      <c r="P283" s="6"/>
      <c r="Q283" s="6"/>
      <c r="R283" s="6"/>
      <c r="S283" s="6"/>
      <c r="T283" s="6"/>
      <c r="U283" s="6"/>
      <c r="V283" s="6"/>
      <c r="W283" s="6"/>
      <c r="X283" s="6"/>
      <c r="Y283" s="6"/>
      <c r="Z283" s="6"/>
      <c r="AA283" s="6"/>
    </row>
    <row r="284" spans="1:27">
      <c r="A284" s="6"/>
      <c r="B284" s="6"/>
      <c r="C284" s="863" t="s">
        <v>337</v>
      </c>
      <c r="D284" s="559" t="s">
        <v>281</v>
      </c>
      <c r="E284" s="560">
        <v>1.1045615526278512</v>
      </c>
      <c r="F284" s="561">
        <v>0.31456769136327156</v>
      </c>
      <c r="G284" s="332"/>
      <c r="H284" s="98"/>
      <c r="I284" s="6"/>
      <c r="J284" s="6"/>
      <c r="K284" s="6"/>
      <c r="L284" s="6"/>
      <c r="M284" s="6"/>
      <c r="N284" s="6"/>
      <c r="O284" s="6"/>
      <c r="P284" s="6"/>
      <c r="Q284" s="6"/>
      <c r="R284" s="6"/>
      <c r="S284" s="6"/>
      <c r="T284" s="6"/>
      <c r="U284" s="6"/>
      <c r="V284" s="6"/>
      <c r="W284" s="6"/>
      <c r="X284" s="6"/>
      <c r="Y284" s="6"/>
      <c r="Z284" s="6"/>
      <c r="AA284" s="6"/>
    </row>
    <row r="285" spans="1:27">
      <c r="A285" s="6"/>
      <c r="B285" s="6"/>
      <c r="C285" s="861"/>
      <c r="D285" s="180" t="s">
        <v>338</v>
      </c>
      <c r="E285" s="562">
        <v>4.6357988732892883</v>
      </c>
      <c r="F285" s="184">
        <v>7.814712128362436E-2</v>
      </c>
      <c r="G285" s="98"/>
      <c r="H285" s="98"/>
      <c r="I285" s="6"/>
      <c r="J285" s="6"/>
      <c r="K285" s="6"/>
      <c r="L285" s="6"/>
      <c r="M285" s="6"/>
      <c r="N285" s="6"/>
      <c r="O285" s="6"/>
      <c r="P285" s="6"/>
      <c r="Q285" s="6"/>
      <c r="R285" s="6"/>
      <c r="S285" s="6"/>
      <c r="T285" s="6"/>
      <c r="U285" s="6"/>
      <c r="V285" s="6"/>
      <c r="W285" s="6"/>
      <c r="X285" s="6"/>
      <c r="Y285" s="6"/>
      <c r="Z285" s="6"/>
      <c r="AA285" s="6"/>
    </row>
    <row r="286" spans="1:27">
      <c r="A286" s="6"/>
      <c r="B286" s="6"/>
      <c r="C286" s="861"/>
      <c r="D286" s="180" t="s">
        <v>339</v>
      </c>
      <c r="E286" s="562">
        <v>2.2551026427560172</v>
      </c>
      <c r="F286" s="184">
        <v>8.3729058518168965E-3</v>
      </c>
      <c r="G286" s="98"/>
      <c r="H286" s="98"/>
      <c r="I286" s="6"/>
      <c r="J286" s="6"/>
      <c r="K286" s="6"/>
      <c r="L286" s="6"/>
      <c r="M286" s="6"/>
      <c r="N286" s="6"/>
      <c r="O286" s="6"/>
      <c r="P286" s="6"/>
      <c r="Q286" s="6"/>
      <c r="R286" s="6"/>
      <c r="S286" s="6"/>
      <c r="T286" s="6"/>
      <c r="U286" s="6"/>
      <c r="V286" s="6"/>
      <c r="W286" s="6"/>
      <c r="X286" s="6"/>
      <c r="Y286" s="6"/>
      <c r="Z286" s="6"/>
      <c r="AA286" s="6"/>
    </row>
    <row r="287" spans="1:27">
      <c r="A287" s="6"/>
      <c r="B287" s="6"/>
      <c r="C287" s="862"/>
      <c r="D287" s="180" t="s">
        <v>314</v>
      </c>
      <c r="E287" s="183">
        <v>6.4081143974908104</v>
      </c>
      <c r="F287" s="184">
        <v>0.1723297696536373</v>
      </c>
      <c r="G287" s="98"/>
      <c r="H287" s="98"/>
      <c r="I287" s="6"/>
      <c r="J287" s="6"/>
      <c r="K287" s="6"/>
      <c r="L287" s="6"/>
      <c r="M287" s="6"/>
      <c r="N287" s="6"/>
      <c r="O287" s="6"/>
      <c r="P287" s="6"/>
      <c r="Q287" s="6"/>
      <c r="R287" s="6"/>
      <c r="S287" s="6"/>
      <c r="T287" s="6"/>
      <c r="U287" s="6"/>
      <c r="V287" s="6"/>
      <c r="W287" s="6"/>
      <c r="X287" s="6"/>
      <c r="Y287" s="6"/>
      <c r="Z287" s="6"/>
      <c r="AA287" s="6"/>
    </row>
    <row r="288" spans="1:27">
      <c r="A288" s="6"/>
      <c r="B288" s="6"/>
      <c r="C288" s="39" t="s">
        <v>340</v>
      </c>
      <c r="D288" s="180" t="s">
        <v>314</v>
      </c>
      <c r="E288" s="183">
        <v>0.79782300765572833</v>
      </c>
      <c r="F288" s="184">
        <v>0.25530336244983309</v>
      </c>
      <c r="G288" s="98"/>
      <c r="H288" s="98"/>
      <c r="I288" s="6"/>
      <c r="J288" s="6"/>
      <c r="K288" s="6"/>
      <c r="L288" s="6"/>
      <c r="M288" s="6"/>
      <c r="N288" s="6"/>
      <c r="O288" s="6"/>
      <c r="P288" s="6"/>
      <c r="Q288" s="6"/>
      <c r="R288" s="6"/>
      <c r="S288" s="6"/>
      <c r="T288" s="6"/>
      <c r="U288" s="6"/>
      <c r="V288" s="6"/>
      <c r="W288" s="6"/>
      <c r="X288" s="6"/>
      <c r="Y288" s="6"/>
      <c r="Z288" s="6"/>
      <c r="AA288" s="6"/>
    </row>
    <row r="289" spans="1:27">
      <c r="A289" s="6"/>
      <c r="B289" s="6"/>
      <c r="C289" s="860" t="s">
        <v>341</v>
      </c>
      <c r="D289" s="180" t="s">
        <v>342</v>
      </c>
      <c r="E289" s="548" t="s">
        <v>730</v>
      </c>
      <c r="F289" s="563">
        <v>0.30022526810076783</v>
      </c>
      <c r="G289" s="98"/>
      <c r="H289" s="98"/>
      <c r="I289" s="6"/>
      <c r="J289" s="6"/>
      <c r="K289" s="6"/>
      <c r="L289" s="6"/>
      <c r="M289" s="6"/>
      <c r="N289" s="6"/>
      <c r="O289" s="6"/>
      <c r="P289" s="6"/>
      <c r="Q289" s="6"/>
      <c r="R289" s="6"/>
      <c r="S289" s="6"/>
      <c r="T289" s="6"/>
      <c r="U289" s="6"/>
      <c r="V289" s="6"/>
      <c r="W289" s="6"/>
      <c r="X289" s="6"/>
      <c r="Y289" s="6"/>
      <c r="Z289" s="6"/>
      <c r="AA289" s="6"/>
    </row>
    <row r="290" spans="1:27">
      <c r="A290" s="6"/>
      <c r="B290" s="6"/>
      <c r="C290" s="862"/>
      <c r="D290" s="180" t="s">
        <v>228</v>
      </c>
      <c r="E290" s="183">
        <v>7.0617667844522982</v>
      </c>
      <c r="F290" s="184">
        <v>0.10699646643109542</v>
      </c>
      <c r="G290" s="98"/>
      <c r="H290" s="98"/>
      <c r="I290" s="6"/>
      <c r="J290" s="6"/>
      <c r="K290" s="6"/>
      <c r="L290" s="6"/>
      <c r="M290" s="6"/>
      <c r="N290" s="6"/>
      <c r="O290" s="6"/>
      <c r="P290" s="6"/>
      <c r="Q290" s="6"/>
      <c r="R290" s="6"/>
      <c r="S290" s="6"/>
      <c r="T290" s="6"/>
      <c r="U290" s="6"/>
      <c r="V290" s="6"/>
      <c r="W290" s="6"/>
      <c r="X290" s="6"/>
      <c r="Y290" s="6"/>
      <c r="Z290" s="6"/>
      <c r="AA290" s="6"/>
    </row>
    <row r="291" spans="1:27">
      <c r="A291" s="6"/>
      <c r="B291" s="6"/>
      <c r="C291" s="860" t="s">
        <v>344</v>
      </c>
      <c r="D291" s="180" t="s">
        <v>338</v>
      </c>
      <c r="E291" s="183">
        <v>6.9216021708353006</v>
      </c>
      <c r="F291" s="184">
        <v>0.4744646649362908</v>
      </c>
      <c r="G291" s="98"/>
      <c r="H291" s="98"/>
      <c r="I291" s="6"/>
      <c r="J291" s="6"/>
      <c r="K291" s="6"/>
      <c r="L291" s="6"/>
      <c r="M291" s="6"/>
      <c r="N291" s="6"/>
      <c r="O291" s="6"/>
      <c r="P291" s="6"/>
      <c r="Q291" s="6"/>
      <c r="R291" s="6"/>
      <c r="S291" s="6"/>
      <c r="T291" s="6"/>
      <c r="U291" s="6"/>
      <c r="V291" s="6"/>
      <c r="W291" s="6"/>
      <c r="X291" s="6"/>
      <c r="Y291" s="6"/>
      <c r="Z291" s="6"/>
      <c r="AA291" s="6"/>
    </row>
    <row r="292" spans="1:27">
      <c r="A292" s="6"/>
      <c r="B292" s="6"/>
      <c r="C292" s="861"/>
      <c r="D292" s="180" t="s">
        <v>339</v>
      </c>
      <c r="E292" s="562">
        <v>1.9397231890042472</v>
      </c>
      <c r="F292" s="441">
        <v>1.2084894112789053</v>
      </c>
      <c r="G292" s="98"/>
      <c r="H292" s="98"/>
      <c r="I292" s="6"/>
      <c r="J292" s="6"/>
      <c r="K292" s="6"/>
      <c r="L292" s="6"/>
      <c r="M292" s="6"/>
      <c r="N292" s="6"/>
      <c r="O292" s="6"/>
      <c r="P292" s="6"/>
      <c r="Q292" s="6"/>
      <c r="R292" s="6"/>
      <c r="S292" s="6"/>
      <c r="T292" s="6"/>
      <c r="U292" s="6"/>
      <c r="V292" s="6"/>
      <c r="W292" s="6"/>
      <c r="X292" s="6"/>
      <c r="Y292" s="6"/>
      <c r="Z292" s="6"/>
      <c r="AA292" s="6"/>
    </row>
    <row r="293" spans="1:27">
      <c r="A293" s="6"/>
      <c r="B293" s="6"/>
      <c r="C293" s="861"/>
      <c r="D293" s="180" t="s">
        <v>737</v>
      </c>
      <c r="E293" s="562">
        <v>1.9397231890042472</v>
      </c>
      <c r="F293" s="184">
        <v>1.2001165054270884</v>
      </c>
      <c r="G293" s="98"/>
      <c r="H293" s="98"/>
      <c r="I293" s="6"/>
      <c r="J293" s="6"/>
      <c r="K293" s="6"/>
      <c r="L293" s="6"/>
      <c r="M293" s="6"/>
      <c r="N293" s="6"/>
      <c r="O293" s="6"/>
      <c r="P293" s="6"/>
      <c r="Q293" s="6"/>
      <c r="R293" s="6"/>
      <c r="S293" s="6"/>
      <c r="T293" s="6"/>
      <c r="U293" s="6"/>
      <c r="V293" s="6"/>
      <c r="W293" s="6"/>
      <c r="X293" s="6"/>
      <c r="Y293" s="6"/>
      <c r="Z293" s="6"/>
      <c r="AA293" s="6"/>
    </row>
    <row r="294" spans="1:27">
      <c r="A294" s="6"/>
      <c r="B294" s="6"/>
      <c r="C294" s="861"/>
      <c r="D294" s="180" t="s">
        <v>738</v>
      </c>
      <c r="E294" s="183">
        <v>1.2669429361572966</v>
      </c>
      <c r="F294" s="184">
        <v>1.0722741222892989</v>
      </c>
      <c r="G294" s="98"/>
      <c r="H294" s="98"/>
      <c r="I294" s="6"/>
      <c r="J294" s="6"/>
      <c r="K294" s="6"/>
      <c r="L294" s="6"/>
      <c r="M294" s="6"/>
      <c r="N294" s="6"/>
      <c r="O294" s="6"/>
      <c r="P294" s="6"/>
      <c r="Q294" s="6"/>
      <c r="R294" s="6"/>
      <c r="S294" s="6"/>
      <c r="T294" s="6"/>
      <c r="U294" s="6"/>
      <c r="V294" s="6"/>
      <c r="W294" s="6"/>
      <c r="X294" s="6"/>
      <c r="Y294" s="6"/>
      <c r="Z294" s="6"/>
      <c r="AA294" s="6"/>
    </row>
    <row r="295" spans="1:27">
      <c r="A295" s="6"/>
      <c r="B295" s="6"/>
      <c r="C295" s="861"/>
      <c r="D295" s="180" t="s">
        <v>739</v>
      </c>
      <c r="E295" s="183">
        <v>0.91270952075815315</v>
      </c>
      <c r="F295" s="184">
        <v>0.55528481332838686</v>
      </c>
      <c r="G295" s="98"/>
      <c r="H295" s="98"/>
      <c r="I295" s="6"/>
      <c r="J295" s="6"/>
      <c r="K295" s="6"/>
      <c r="L295" s="6"/>
      <c r="M295" s="6"/>
      <c r="N295" s="6"/>
      <c r="O295" s="6"/>
      <c r="P295" s="6"/>
      <c r="Q295" s="6"/>
      <c r="R295" s="6"/>
      <c r="S295" s="6"/>
      <c r="T295" s="6"/>
      <c r="U295" s="6"/>
      <c r="V295" s="6"/>
      <c r="W295" s="6"/>
      <c r="X295" s="6"/>
      <c r="Y295" s="6"/>
      <c r="Z295" s="6"/>
      <c r="AA295" s="6"/>
    </row>
    <row r="296" spans="1:27">
      <c r="A296" s="6"/>
      <c r="B296" s="6"/>
      <c r="C296" s="862"/>
      <c r="D296" s="180" t="s">
        <v>326</v>
      </c>
      <c r="E296" s="183">
        <v>0.32838086975382275</v>
      </c>
      <c r="F296" s="441">
        <v>0.94819976141416329</v>
      </c>
      <c r="G296" s="98"/>
      <c r="H296" s="98"/>
      <c r="I296" s="6"/>
      <c r="J296" s="6"/>
      <c r="K296" s="6"/>
      <c r="L296" s="6"/>
      <c r="M296" s="6"/>
      <c r="N296" s="6"/>
      <c r="O296" s="6"/>
      <c r="P296" s="6"/>
      <c r="Q296" s="6"/>
      <c r="R296" s="6"/>
      <c r="S296" s="6"/>
      <c r="T296" s="6"/>
      <c r="U296" s="6"/>
      <c r="V296" s="6"/>
      <c r="W296" s="6"/>
      <c r="X296" s="6"/>
      <c r="Y296" s="6"/>
      <c r="Z296" s="6"/>
      <c r="AA296" s="6"/>
    </row>
    <row r="297" spans="1:27">
      <c r="A297" s="6"/>
      <c r="B297" s="6"/>
      <c r="C297" s="860" t="s">
        <v>347</v>
      </c>
      <c r="D297" s="180" t="s">
        <v>338</v>
      </c>
      <c r="E297" s="183">
        <v>7.9765883081642297</v>
      </c>
      <c r="F297" s="184">
        <v>0.11722068192543654</v>
      </c>
      <c r="G297" s="98"/>
      <c r="H297" s="98"/>
      <c r="I297" s="6"/>
      <c r="J297" s="6"/>
      <c r="K297" s="6"/>
      <c r="L297" s="6"/>
      <c r="M297" s="6"/>
      <c r="N297" s="6"/>
      <c r="O297" s="6"/>
      <c r="P297" s="6"/>
      <c r="Q297" s="6"/>
      <c r="R297" s="6"/>
      <c r="S297" s="6"/>
      <c r="T297" s="6"/>
      <c r="U297" s="6"/>
      <c r="V297" s="6"/>
      <c r="W297" s="6"/>
      <c r="X297" s="6"/>
      <c r="Y297" s="6"/>
      <c r="Z297" s="6"/>
      <c r="AA297" s="6"/>
    </row>
    <row r="298" spans="1:27">
      <c r="A298" s="6"/>
      <c r="B298" s="6"/>
      <c r="C298" s="861"/>
      <c r="D298" s="180" t="s">
        <v>339</v>
      </c>
      <c r="E298" s="183">
        <v>2.8523699268522891</v>
      </c>
      <c r="F298" s="184">
        <v>1.4736314299197737</v>
      </c>
      <c r="G298" s="98"/>
      <c r="H298" s="98"/>
      <c r="I298" s="6"/>
      <c r="J298" s="6"/>
      <c r="K298" s="6"/>
      <c r="L298" s="6"/>
      <c r="M298" s="6"/>
      <c r="N298" s="6"/>
      <c r="O298" s="6"/>
      <c r="P298" s="6"/>
      <c r="Q298" s="6"/>
      <c r="R298" s="6"/>
      <c r="S298" s="6"/>
      <c r="T298" s="6"/>
      <c r="U298" s="6"/>
      <c r="V298" s="6"/>
      <c r="W298" s="6"/>
      <c r="X298" s="6"/>
      <c r="Y298" s="6"/>
      <c r="Z298" s="6"/>
      <c r="AA298" s="6"/>
    </row>
    <row r="299" spans="1:27">
      <c r="A299" s="6"/>
      <c r="B299" s="6"/>
      <c r="C299" s="861"/>
      <c r="D299" s="180" t="s">
        <v>737</v>
      </c>
      <c r="E299" s="183">
        <v>2.8523699268522891</v>
      </c>
      <c r="F299" s="441">
        <v>1.4736314299197737</v>
      </c>
      <c r="G299" s="98"/>
      <c r="H299" s="98"/>
      <c r="I299" s="6"/>
      <c r="J299" s="6"/>
      <c r="K299" s="6"/>
      <c r="L299" s="6"/>
      <c r="M299" s="6"/>
      <c r="N299" s="6"/>
      <c r="O299" s="6"/>
      <c r="P299" s="6"/>
      <c r="Q299" s="6"/>
      <c r="R299" s="6"/>
      <c r="S299" s="6"/>
      <c r="T299" s="6"/>
      <c r="U299" s="6"/>
      <c r="V299" s="6"/>
      <c r="W299" s="6"/>
      <c r="X299" s="6"/>
      <c r="Y299" s="6"/>
      <c r="Z299" s="6"/>
      <c r="AA299" s="6"/>
    </row>
    <row r="300" spans="1:27">
      <c r="A300" s="6"/>
      <c r="B300" s="6"/>
      <c r="C300" s="861"/>
      <c r="D300" s="180" t="s">
        <v>738</v>
      </c>
      <c r="E300" s="183">
        <v>1.0116395737074635</v>
      </c>
      <c r="F300" s="184">
        <v>0.94143114903375935</v>
      </c>
      <c r="G300" s="98"/>
      <c r="H300" s="98"/>
      <c r="I300" s="6"/>
      <c r="J300" s="6"/>
      <c r="K300" s="6"/>
      <c r="L300" s="6"/>
      <c r="M300" s="6"/>
      <c r="N300" s="6"/>
      <c r="O300" s="6"/>
      <c r="P300" s="6"/>
      <c r="Q300" s="6"/>
      <c r="R300" s="6"/>
      <c r="S300" s="6"/>
      <c r="T300" s="6"/>
      <c r="U300" s="6"/>
      <c r="V300" s="6"/>
      <c r="W300" s="6"/>
      <c r="X300" s="6"/>
      <c r="Y300" s="6"/>
      <c r="Z300" s="6"/>
      <c r="AA300" s="6"/>
    </row>
    <row r="301" spans="1:27">
      <c r="A301" s="6"/>
      <c r="B301" s="6"/>
      <c r="C301" s="861"/>
      <c r="D301" s="180" t="s">
        <v>739</v>
      </c>
      <c r="E301" s="183">
        <v>0.91270952075815315</v>
      </c>
      <c r="F301" s="184">
        <v>0.55528481332838686</v>
      </c>
      <c r="G301" s="98"/>
      <c r="H301" s="98"/>
      <c r="I301" s="6"/>
      <c r="J301" s="6"/>
      <c r="K301" s="6"/>
      <c r="L301" s="6"/>
      <c r="M301" s="6"/>
      <c r="N301" s="6"/>
      <c r="O301" s="6"/>
      <c r="P301" s="6"/>
      <c r="Q301" s="6"/>
      <c r="R301" s="6"/>
      <c r="S301" s="6"/>
      <c r="T301" s="6"/>
      <c r="U301" s="6"/>
      <c r="V301" s="6"/>
      <c r="W301" s="6"/>
      <c r="X301" s="6"/>
      <c r="Y301" s="6"/>
      <c r="Z301" s="6"/>
      <c r="AA301" s="6"/>
    </row>
    <row r="302" spans="1:27">
      <c r="A302" s="6"/>
      <c r="B302" s="6"/>
      <c r="C302" s="862"/>
      <c r="D302" s="339" t="s">
        <v>326</v>
      </c>
      <c r="E302" s="183">
        <v>0.59108556555688085</v>
      </c>
      <c r="F302" s="184">
        <v>0.49872844593861831</v>
      </c>
      <c r="G302" s="98"/>
      <c r="H302" s="98"/>
      <c r="I302" s="6"/>
      <c r="J302" s="6"/>
      <c r="K302" s="6"/>
      <c r="L302" s="6"/>
      <c r="M302" s="6"/>
      <c r="N302" s="6"/>
      <c r="O302" s="6"/>
      <c r="P302" s="6"/>
      <c r="Q302" s="6"/>
      <c r="R302" s="6"/>
      <c r="S302" s="6"/>
      <c r="T302" s="6"/>
      <c r="U302" s="6"/>
      <c r="V302" s="6"/>
      <c r="W302" s="6"/>
      <c r="X302" s="6"/>
      <c r="Y302" s="6"/>
      <c r="Z302" s="6"/>
      <c r="AA302" s="6"/>
    </row>
    <row r="303" spans="1:27">
      <c r="A303" s="6"/>
      <c r="B303" s="6"/>
      <c r="C303" s="860" t="s">
        <v>349</v>
      </c>
      <c r="D303" s="180" t="s">
        <v>338</v>
      </c>
      <c r="E303" s="562">
        <v>7.2872190596979722</v>
      </c>
      <c r="F303" s="184">
        <v>0.30700654789995285</v>
      </c>
      <c r="G303" s="98"/>
      <c r="H303" s="98"/>
      <c r="I303" s="6"/>
      <c r="J303" s="6"/>
      <c r="K303" s="6"/>
      <c r="L303" s="6"/>
      <c r="M303" s="6"/>
      <c r="N303" s="6"/>
      <c r="O303" s="6"/>
      <c r="P303" s="6"/>
      <c r="Q303" s="6"/>
      <c r="R303" s="6"/>
      <c r="S303" s="6"/>
      <c r="T303" s="6"/>
      <c r="U303" s="6"/>
      <c r="V303" s="6"/>
      <c r="W303" s="6"/>
      <c r="X303" s="6"/>
      <c r="Y303" s="6"/>
      <c r="Z303" s="6"/>
      <c r="AA303" s="6"/>
    </row>
    <row r="304" spans="1:27">
      <c r="A304" s="6"/>
      <c r="B304" s="6"/>
      <c r="C304" s="861"/>
      <c r="D304" s="180" t="s">
        <v>339</v>
      </c>
      <c r="E304" s="562">
        <v>2.9975002949504486</v>
      </c>
      <c r="F304" s="184">
        <v>1.4931682102406798</v>
      </c>
      <c r="G304" s="98"/>
      <c r="H304" s="98"/>
      <c r="I304" s="6"/>
      <c r="J304" s="6"/>
      <c r="K304" s="6"/>
      <c r="L304" s="6"/>
      <c r="M304" s="6"/>
      <c r="N304" s="6"/>
      <c r="O304" s="6"/>
      <c r="P304" s="6"/>
      <c r="Q304" s="6"/>
      <c r="R304" s="6"/>
      <c r="S304" s="6"/>
      <c r="T304" s="6"/>
      <c r="U304" s="6"/>
      <c r="V304" s="6"/>
      <c r="W304" s="6"/>
      <c r="X304" s="6"/>
      <c r="Y304" s="6"/>
      <c r="Z304" s="6"/>
      <c r="AA304" s="6"/>
    </row>
    <row r="305" spans="1:27">
      <c r="A305" s="6"/>
      <c r="B305" s="6"/>
      <c r="C305" s="861"/>
      <c r="D305" s="180" t="s">
        <v>314</v>
      </c>
      <c r="E305" s="562">
        <v>0.66378874236956598</v>
      </c>
      <c r="F305" s="184">
        <v>0.48826768068530574</v>
      </c>
      <c r="G305" s="98"/>
      <c r="H305" s="98"/>
      <c r="I305" s="6"/>
      <c r="J305" s="6"/>
      <c r="K305" s="6"/>
      <c r="L305" s="6"/>
      <c r="M305" s="6"/>
      <c r="N305" s="6"/>
      <c r="O305" s="6"/>
      <c r="P305" s="6"/>
      <c r="Q305" s="6"/>
      <c r="R305" s="6"/>
      <c r="S305" s="6"/>
      <c r="T305" s="6"/>
      <c r="U305" s="6"/>
      <c r="V305" s="6"/>
      <c r="W305" s="6"/>
      <c r="X305" s="6"/>
      <c r="Y305" s="6"/>
      <c r="Z305" s="6"/>
      <c r="AA305" s="6"/>
    </row>
    <row r="306" spans="1:27">
      <c r="A306" s="6"/>
      <c r="B306" s="6"/>
      <c r="C306" s="862"/>
      <c r="D306" s="340" t="s">
        <v>326</v>
      </c>
      <c r="E306" s="183">
        <v>0.41458084806420126</v>
      </c>
      <c r="F306" s="184">
        <v>0.62802841340418603</v>
      </c>
      <c r="G306" s="98"/>
      <c r="H306" s="98"/>
      <c r="I306" s="6"/>
      <c r="J306" s="6"/>
      <c r="K306" s="6"/>
      <c r="L306" s="6"/>
      <c r="M306" s="6"/>
      <c r="N306" s="6"/>
      <c r="O306" s="6"/>
      <c r="P306" s="6"/>
      <c r="Q306" s="6"/>
      <c r="R306" s="6"/>
      <c r="S306" s="6"/>
      <c r="T306" s="6"/>
      <c r="U306" s="6"/>
      <c r="V306" s="6"/>
      <c r="W306" s="6"/>
      <c r="X306" s="6"/>
      <c r="Y306" s="6"/>
      <c r="Z306" s="6"/>
      <c r="AA306" s="6"/>
    </row>
    <row r="307" spans="1:27">
      <c r="A307" s="6"/>
      <c r="B307" s="6"/>
      <c r="C307" s="860" t="s">
        <v>350</v>
      </c>
      <c r="D307" s="180" t="s">
        <v>346</v>
      </c>
      <c r="E307" s="562">
        <v>1.0242854825389336</v>
      </c>
      <c r="F307" s="184">
        <v>1.0689409804152903</v>
      </c>
      <c r="G307" s="98"/>
      <c r="H307" s="98"/>
      <c r="I307" s="6"/>
      <c r="J307" s="6"/>
      <c r="K307" s="6"/>
      <c r="L307" s="6"/>
      <c r="M307" s="6"/>
      <c r="N307" s="6"/>
      <c r="O307" s="6"/>
      <c r="P307" s="6"/>
      <c r="Q307" s="6"/>
      <c r="R307" s="6"/>
      <c r="S307" s="6"/>
      <c r="T307" s="6"/>
      <c r="U307" s="6"/>
      <c r="V307" s="6"/>
      <c r="W307" s="6"/>
      <c r="X307" s="6"/>
      <c r="Y307" s="6"/>
      <c r="Z307" s="6"/>
      <c r="AA307" s="6"/>
    </row>
    <row r="308" spans="1:27">
      <c r="A308" s="6"/>
      <c r="B308" s="6"/>
      <c r="C308" s="861"/>
      <c r="D308" s="180" t="s">
        <v>314</v>
      </c>
      <c r="E308" s="562">
        <v>1.8924361741593876</v>
      </c>
      <c r="F308" s="184">
        <v>1.1616302991467404</v>
      </c>
      <c r="G308" s="98"/>
      <c r="H308" s="98"/>
      <c r="I308" s="6"/>
      <c r="J308" s="6"/>
      <c r="K308" s="6"/>
      <c r="L308" s="6"/>
      <c r="M308" s="6"/>
      <c r="N308" s="6"/>
      <c r="O308" s="6"/>
      <c r="P308" s="6"/>
      <c r="Q308" s="6"/>
      <c r="R308" s="6"/>
      <c r="S308" s="6"/>
      <c r="T308" s="6"/>
      <c r="U308" s="6"/>
      <c r="V308" s="6"/>
      <c r="W308" s="6"/>
      <c r="X308" s="6"/>
      <c r="Y308" s="6"/>
      <c r="Z308" s="6"/>
      <c r="AA308" s="6"/>
    </row>
    <row r="309" spans="1:27">
      <c r="A309" s="6"/>
      <c r="B309" s="6"/>
      <c r="C309" s="862"/>
      <c r="D309" s="180" t="s">
        <v>326</v>
      </c>
      <c r="E309" s="183">
        <v>0.35095705454939807</v>
      </c>
      <c r="F309" s="184">
        <v>0.88662834833532145</v>
      </c>
      <c r="G309" s="98"/>
      <c r="H309" s="98"/>
      <c r="I309" s="6"/>
      <c r="J309" s="6"/>
      <c r="K309" s="6"/>
      <c r="L309" s="6"/>
      <c r="M309" s="6"/>
      <c r="N309" s="6"/>
      <c r="O309" s="6"/>
      <c r="P309" s="6"/>
      <c r="Q309" s="6"/>
      <c r="R309" s="6"/>
      <c r="S309" s="6"/>
      <c r="T309" s="6"/>
      <c r="U309" s="6"/>
      <c r="V309" s="6"/>
      <c r="W309" s="6"/>
      <c r="X309" s="6"/>
      <c r="Y309" s="6"/>
      <c r="Z309" s="6"/>
      <c r="AA309" s="6"/>
    </row>
    <row r="310" spans="1:27">
      <c r="A310" s="6"/>
      <c r="B310" s="6"/>
      <c r="C310" s="860" t="s">
        <v>351</v>
      </c>
      <c r="D310" s="180" t="s">
        <v>338</v>
      </c>
      <c r="E310" s="562">
        <v>7.1309248171307233</v>
      </c>
      <c r="F310" s="184">
        <v>0.4967924138744691</v>
      </c>
      <c r="G310" s="98"/>
      <c r="H310" s="98"/>
      <c r="I310" s="6"/>
      <c r="J310" s="6"/>
      <c r="K310" s="6"/>
      <c r="L310" s="6"/>
      <c r="M310" s="6"/>
      <c r="N310" s="6"/>
      <c r="O310" s="6"/>
      <c r="P310" s="6"/>
      <c r="Q310" s="6"/>
      <c r="R310" s="6"/>
      <c r="S310" s="6"/>
      <c r="T310" s="6"/>
      <c r="U310" s="6"/>
      <c r="V310" s="6"/>
      <c r="W310" s="6"/>
      <c r="X310" s="6"/>
      <c r="Y310" s="6"/>
      <c r="Z310" s="6"/>
      <c r="AA310" s="6"/>
    </row>
    <row r="311" spans="1:27">
      <c r="A311" s="6"/>
      <c r="B311" s="6"/>
      <c r="C311" s="861"/>
      <c r="D311" s="180" t="s">
        <v>339</v>
      </c>
      <c r="E311" s="183">
        <v>2.7435221507786696</v>
      </c>
      <c r="F311" s="184">
        <v>1.5350327394997643</v>
      </c>
      <c r="G311" s="98"/>
      <c r="H311" s="98"/>
      <c r="I311" s="6"/>
      <c r="J311" s="6"/>
      <c r="K311" s="6"/>
      <c r="L311" s="6"/>
      <c r="M311" s="6"/>
      <c r="N311" s="6"/>
      <c r="O311" s="6"/>
      <c r="P311" s="6"/>
      <c r="Q311" s="6"/>
      <c r="R311" s="6"/>
      <c r="S311" s="6"/>
      <c r="T311" s="6"/>
      <c r="U311" s="6"/>
      <c r="V311" s="6"/>
      <c r="W311" s="6"/>
      <c r="X311" s="6"/>
      <c r="Y311" s="6"/>
      <c r="Z311" s="6"/>
      <c r="AA311" s="6"/>
    </row>
    <row r="312" spans="1:27">
      <c r="A312" s="6"/>
      <c r="B312" s="6"/>
      <c r="C312" s="861"/>
      <c r="D312" s="180" t="s">
        <v>314</v>
      </c>
      <c r="E312" s="562">
        <v>0.42125054804222456</v>
      </c>
      <c r="F312" s="184">
        <v>0.60315419378773061</v>
      </c>
      <c r="G312" s="98"/>
      <c r="H312" s="98"/>
      <c r="I312" s="6"/>
      <c r="J312" s="6"/>
      <c r="K312" s="6"/>
      <c r="L312" s="6"/>
      <c r="M312" s="6"/>
      <c r="N312" s="6"/>
      <c r="O312" s="6"/>
      <c r="P312" s="6"/>
      <c r="Q312" s="6"/>
      <c r="R312" s="6"/>
      <c r="S312" s="6"/>
      <c r="T312" s="6"/>
      <c r="U312" s="6"/>
      <c r="V312" s="6"/>
      <c r="W312" s="6"/>
      <c r="X312" s="6"/>
      <c r="Y312" s="6"/>
      <c r="Z312" s="6"/>
      <c r="AA312" s="6"/>
    </row>
    <row r="313" spans="1:27">
      <c r="A313" s="6"/>
      <c r="B313" s="6"/>
      <c r="C313" s="862"/>
      <c r="D313" s="180" t="s">
        <v>326</v>
      </c>
      <c r="E313" s="562">
        <v>0.44331417416766072</v>
      </c>
      <c r="F313" s="184">
        <v>0.64034269601995442</v>
      </c>
      <c r="G313" s="98"/>
      <c r="H313" s="98"/>
      <c r="I313" s="6"/>
      <c r="J313" s="6"/>
      <c r="K313" s="6"/>
      <c r="L313" s="6"/>
      <c r="M313" s="6"/>
      <c r="N313" s="6"/>
      <c r="O313" s="6"/>
      <c r="P313" s="6"/>
      <c r="Q313" s="6"/>
      <c r="R313" s="6"/>
      <c r="S313" s="6"/>
      <c r="T313" s="6"/>
      <c r="U313" s="6"/>
      <c r="V313" s="6"/>
      <c r="W313" s="6"/>
      <c r="X313" s="6"/>
      <c r="Y313" s="6"/>
      <c r="Z313" s="6"/>
      <c r="AA313" s="6"/>
    </row>
    <row r="314" spans="1:27">
      <c r="A314" s="6"/>
      <c r="B314" s="6"/>
      <c r="C314" s="860" t="s">
        <v>352</v>
      </c>
      <c r="D314" s="180" t="s">
        <v>338</v>
      </c>
      <c r="E314" s="183">
        <v>9.6790791647003314</v>
      </c>
      <c r="F314" s="549" t="s">
        <v>730</v>
      </c>
      <c r="G314" s="98"/>
      <c r="H314" s="98"/>
      <c r="I314" s="6"/>
      <c r="J314" s="6"/>
      <c r="K314" s="6"/>
      <c r="L314" s="6"/>
      <c r="M314" s="6"/>
      <c r="N314" s="6"/>
      <c r="O314" s="6"/>
      <c r="P314" s="6"/>
      <c r="Q314" s="6"/>
      <c r="R314" s="6"/>
      <c r="S314" s="6"/>
      <c r="T314" s="6"/>
      <c r="U314" s="6"/>
      <c r="V314" s="6"/>
      <c r="W314" s="6"/>
      <c r="X314" s="6"/>
      <c r="Y314" s="6"/>
      <c r="Z314" s="6"/>
      <c r="AA314" s="6"/>
    </row>
    <row r="315" spans="1:27">
      <c r="A315" s="6"/>
      <c r="B315" s="6"/>
      <c r="C315" s="861"/>
      <c r="D315" s="180" t="s">
        <v>339</v>
      </c>
      <c r="E315" s="183">
        <v>3.2403145646531386</v>
      </c>
      <c r="F315" s="564">
        <v>2.0569438709296839</v>
      </c>
      <c r="G315" s="98"/>
      <c r="H315" s="98"/>
      <c r="I315" s="6"/>
      <c r="J315" s="6"/>
      <c r="K315" s="6"/>
      <c r="L315" s="6"/>
      <c r="M315" s="6"/>
      <c r="N315" s="6"/>
      <c r="O315" s="6"/>
      <c r="P315" s="6"/>
      <c r="Q315" s="6"/>
      <c r="R315" s="6"/>
      <c r="S315" s="6"/>
      <c r="T315" s="6"/>
      <c r="U315" s="6"/>
      <c r="V315" s="6"/>
      <c r="W315" s="6"/>
      <c r="X315" s="6"/>
      <c r="Y315" s="6"/>
      <c r="Z315" s="6"/>
      <c r="AA315" s="6"/>
    </row>
    <row r="316" spans="1:27">
      <c r="A316" s="6"/>
      <c r="B316" s="6"/>
      <c r="C316" s="862"/>
      <c r="D316" s="180" t="s">
        <v>314</v>
      </c>
      <c r="E316" s="562">
        <v>0.48826768068530574</v>
      </c>
      <c r="F316" s="184">
        <v>1.2701342281879195</v>
      </c>
      <c r="G316" s="98"/>
      <c r="H316" s="98"/>
      <c r="I316" s="6"/>
      <c r="J316" s="6"/>
      <c r="K316" s="6"/>
      <c r="L316" s="6"/>
      <c r="M316" s="6"/>
      <c r="N316" s="6"/>
      <c r="O316" s="6"/>
      <c r="P316" s="6"/>
      <c r="Q316" s="6"/>
      <c r="R316" s="6"/>
      <c r="S316" s="6"/>
      <c r="T316" s="6"/>
      <c r="U316" s="6"/>
      <c r="V316" s="6"/>
      <c r="W316" s="6"/>
      <c r="X316" s="6"/>
      <c r="Y316" s="6"/>
      <c r="Z316" s="6"/>
      <c r="AA316" s="6"/>
    </row>
    <row r="317" spans="1:27">
      <c r="A317" s="6"/>
      <c r="B317" s="6"/>
      <c r="C317" s="860" t="s">
        <v>353</v>
      </c>
      <c r="D317" s="180" t="s">
        <v>346</v>
      </c>
      <c r="E317" s="183">
        <v>3.2375235960358659</v>
      </c>
      <c r="F317" s="184">
        <v>1.8141296012269941</v>
      </c>
      <c r="G317" s="98"/>
      <c r="H317" s="98"/>
      <c r="I317" s="6"/>
      <c r="J317" s="6"/>
      <c r="K317" s="6"/>
      <c r="L317" s="6"/>
      <c r="M317" s="6"/>
      <c r="N317" s="6"/>
      <c r="O317" s="6"/>
      <c r="P317" s="6"/>
      <c r="Q317" s="6"/>
      <c r="R317" s="6"/>
      <c r="S317" s="6"/>
      <c r="T317" s="6"/>
      <c r="U317" s="6"/>
      <c r="V317" s="6"/>
      <c r="W317" s="6"/>
      <c r="X317" s="6"/>
      <c r="Y317" s="6"/>
      <c r="Z317" s="6"/>
      <c r="AA317" s="6"/>
    </row>
    <row r="318" spans="1:27">
      <c r="A318" s="6"/>
      <c r="B318" s="6"/>
      <c r="C318" s="861"/>
      <c r="D318" s="180" t="s">
        <v>314</v>
      </c>
      <c r="E318" s="562">
        <v>0.39891150382786417</v>
      </c>
      <c r="F318" s="184">
        <v>0.94781373309500516</v>
      </c>
      <c r="G318" s="98"/>
      <c r="H318" s="98"/>
      <c r="I318" s="6"/>
      <c r="J318" s="6"/>
      <c r="K318" s="6"/>
      <c r="L318" s="6"/>
      <c r="M318" s="6"/>
      <c r="N318" s="6"/>
      <c r="O318" s="6"/>
      <c r="P318" s="6"/>
      <c r="Q318" s="6"/>
      <c r="R318" s="6"/>
      <c r="S318" s="6"/>
      <c r="T318" s="6"/>
      <c r="U318" s="6"/>
      <c r="V318" s="6"/>
      <c r="W318" s="6"/>
      <c r="X318" s="6"/>
      <c r="Y318" s="6"/>
      <c r="Z318" s="6"/>
      <c r="AA318" s="6"/>
    </row>
    <row r="319" spans="1:27">
      <c r="A319" s="6"/>
      <c r="B319" s="6"/>
      <c r="C319" s="862"/>
      <c r="D319" s="180" t="s">
        <v>326</v>
      </c>
      <c r="E319" s="562">
        <v>1.9969661641904346</v>
      </c>
      <c r="F319" s="184">
        <v>8.2095217438455693E-3</v>
      </c>
      <c r="G319" s="98"/>
      <c r="H319" s="98"/>
      <c r="I319" s="6"/>
      <c r="J319" s="6"/>
      <c r="K319" s="6"/>
      <c r="L319" s="6"/>
      <c r="M319" s="6"/>
      <c r="N319" s="6"/>
      <c r="O319" s="6"/>
      <c r="P319" s="6"/>
      <c r="Q319" s="6"/>
      <c r="R319" s="6"/>
      <c r="S319" s="6"/>
      <c r="T319" s="6"/>
      <c r="U319" s="6"/>
      <c r="V319" s="6"/>
      <c r="W319" s="6"/>
      <c r="X319" s="6"/>
      <c r="Y319" s="6"/>
      <c r="Z319" s="6"/>
      <c r="AA319" s="6"/>
    </row>
    <row r="320" spans="1:27">
      <c r="A320" s="6"/>
      <c r="B320" s="6"/>
      <c r="C320" s="860" t="s">
        <v>354</v>
      </c>
      <c r="D320" s="180" t="s">
        <v>338</v>
      </c>
      <c r="E320" s="562">
        <v>9.796299846625768</v>
      </c>
      <c r="F320" s="184">
        <v>0.10884777607361965</v>
      </c>
      <c r="G320" s="98"/>
      <c r="H320" s="98"/>
      <c r="I320" s="6"/>
      <c r="J320" s="6"/>
      <c r="K320" s="6"/>
      <c r="L320" s="6"/>
      <c r="M320" s="6"/>
      <c r="N320" s="6"/>
      <c r="O320" s="6"/>
      <c r="P320" s="6"/>
      <c r="Q320" s="6"/>
      <c r="R320" s="6"/>
      <c r="S320" s="6"/>
      <c r="T320" s="6"/>
      <c r="U320" s="6"/>
      <c r="V320" s="6"/>
      <c r="W320" s="6"/>
      <c r="X320" s="6"/>
      <c r="Y320" s="6"/>
      <c r="Z320" s="6"/>
      <c r="AA320" s="6"/>
    </row>
    <row r="321" spans="1:27">
      <c r="A321" s="6"/>
      <c r="B321" s="6"/>
      <c r="C321" s="861"/>
      <c r="D321" s="180" t="s">
        <v>339</v>
      </c>
      <c r="E321" s="562">
        <v>2.7211944018404908</v>
      </c>
      <c r="F321" s="441">
        <v>1.4820043357715906</v>
      </c>
      <c r="G321" s="98"/>
      <c r="H321" s="98"/>
      <c r="I321" s="6"/>
      <c r="J321" s="6"/>
      <c r="K321" s="6"/>
      <c r="L321" s="6"/>
      <c r="M321" s="6"/>
      <c r="N321" s="6"/>
      <c r="O321" s="6"/>
      <c r="P321" s="6"/>
      <c r="Q321" s="6"/>
      <c r="R321" s="6"/>
      <c r="S321" s="6"/>
      <c r="T321" s="6"/>
      <c r="U321" s="6"/>
      <c r="V321" s="6"/>
      <c r="W321" s="6"/>
      <c r="X321" s="6"/>
      <c r="Y321" s="6"/>
      <c r="Z321" s="6"/>
      <c r="AA321" s="6"/>
    </row>
    <row r="322" spans="1:27">
      <c r="A322" s="6"/>
      <c r="B322" s="6"/>
      <c r="C322" s="861"/>
      <c r="D322" s="180" t="s">
        <v>314</v>
      </c>
      <c r="E322" s="183">
        <v>0.7276145829820243</v>
      </c>
      <c r="F322" s="184">
        <v>0.66059745033894302</v>
      </c>
      <c r="G322" s="98"/>
      <c r="H322" s="98"/>
      <c r="I322" s="6"/>
      <c r="J322" s="6"/>
      <c r="K322" s="6"/>
      <c r="L322" s="6"/>
      <c r="M322" s="6"/>
      <c r="N322" s="6"/>
      <c r="O322" s="6"/>
      <c r="P322" s="6"/>
      <c r="Q322" s="6"/>
      <c r="R322" s="6"/>
      <c r="S322" s="6"/>
      <c r="T322" s="6"/>
      <c r="U322" s="6"/>
      <c r="V322" s="6"/>
      <c r="W322" s="6"/>
      <c r="X322" s="6"/>
      <c r="Y322" s="6"/>
      <c r="Z322" s="6"/>
      <c r="AA322" s="6"/>
    </row>
    <row r="323" spans="1:27" ht="16" thickBot="1">
      <c r="A323" s="6"/>
      <c r="B323" s="6"/>
      <c r="C323" s="864"/>
      <c r="D323" s="341" t="s">
        <v>326</v>
      </c>
      <c r="E323" s="342">
        <v>0.43305227198785373</v>
      </c>
      <c r="F323" s="443">
        <v>0.6054522286086107</v>
      </c>
      <c r="G323" s="98"/>
      <c r="H323" s="98"/>
      <c r="I323" s="6"/>
      <c r="J323" s="6"/>
      <c r="K323" s="6"/>
      <c r="L323" s="6"/>
      <c r="M323" s="6"/>
      <c r="N323" s="6"/>
      <c r="O323" s="6"/>
      <c r="P323" s="6"/>
      <c r="Q323" s="6"/>
      <c r="R323" s="6"/>
      <c r="S323" s="6"/>
      <c r="T323" s="6"/>
      <c r="U323" s="6"/>
      <c r="V323" s="6"/>
      <c r="W323" s="6"/>
      <c r="X323" s="6"/>
      <c r="Y323" s="6"/>
      <c r="Z323" s="6"/>
      <c r="AA323" s="6"/>
    </row>
    <row r="324" spans="1:27">
      <c r="A324" s="6"/>
      <c r="B324" s="6"/>
      <c r="C324" s="556" t="s">
        <v>825</v>
      </c>
      <c r="D324" s="219"/>
      <c r="E324" s="219"/>
      <c r="F324" s="219"/>
      <c r="G324" s="248"/>
      <c r="H324" s="248"/>
      <c r="I324" s="6"/>
      <c r="J324" s="6"/>
      <c r="K324" s="6"/>
      <c r="L324" s="6"/>
      <c r="M324" s="6"/>
      <c r="N324" s="6"/>
      <c r="O324" s="6"/>
      <c r="P324" s="6"/>
      <c r="Q324" s="6"/>
      <c r="R324" s="6"/>
      <c r="S324" s="6"/>
      <c r="T324" s="6"/>
      <c r="U324" s="6"/>
      <c r="V324" s="6"/>
      <c r="W324" s="6"/>
      <c r="X324" s="6"/>
      <c r="Y324" s="6"/>
      <c r="Z324" s="6"/>
      <c r="AA324" s="6"/>
    </row>
    <row r="325" spans="1:27">
      <c r="A325" s="6"/>
      <c r="B325" s="6"/>
      <c r="C325" s="557" t="s">
        <v>736</v>
      </c>
      <c r="D325" s="219"/>
      <c r="E325" s="219"/>
      <c r="F325" s="219"/>
      <c r="G325" s="248"/>
      <c r="H325" s="248"/>
      <c r="I325" s="6"/>
      <c r="J325" s="6"/>
      <c r="K325" s="6"/>
      <c r="L325" s="6"/>
      <c r="M325" s="6"/>
      <c r="N325" s="6"/>
      <c r="O325" s="6"/>
      <c r="P325" s="6"/>
      <c r="Q325" s="6"/>
      <c r="R325" s="6"/>
      <c r="S325" s="6"/>
      <c r="T325" s="6"/>
      <c r="U325" s="6"/>
      <c r="V325" s="6"/>
      <c r="W325" s="6"/>
      <c r="X325" s="6"/>
      <c r="Y325" s="6"/>
      <c r="Z325" s="6"/>
      <c r="AA325" s="6"/>
    </row>
    <row r="326" spans="1:27">
      <c r="A326" s="6"/>
      <c r="B326" s="444"/>
      <c r="C326" s="878" t="s">
        <v>826</v>
      </c>
      <c r="D326" s="878"/>
      <c r="E326" s="878"/>
      <c r="F326" s="878"/>
      <c r="G326" s="878"/>
      <c r="H326" s="878"/>
      <c r="I326" s="6"/>
      <c r="J326" s="6"/>
      <c r="K326" s="6"/>
      <c r="L326" s="6"/>
      <c r="M326" s="6"/>
      <c r="N326" s="6"/>
      <c r="O326" s="6"/>
      <c r="P326" s="6"/>
      <c r="Q326" s="6"/>
      <c r="R326" s="6"/>
      <c r="S326" s="6"/>
      <c r="T326" s="6"/>
      <c r="U326" s="6"/>
      <c r="V326" s="6"/>
      <c r="W326" s="6"/>
      <c r="X326" s="6"/>
      <c r="Y326" s="6"/>
      <c r="Z326" s="6"/>
      <c r="AA326" s="6"/>
    </row>
    <row r="327" spans="1:27">
      <c r="A327" s="6"/>
      <c r="B327" s="7"/>
      <c r="C327" s="219"/>
      <c r="D327" s="219"/>
      <c r="E327" s="219"/>
      <c r="F327" s="219"/>
      <c r="G327" s="219"/>
      <c r="H327" s="219"/>
      <c r="I327" s="219"/>
      <c r="J327" s="219"/>
      <c r="K327" s="219"/>
      <c r="L327" s="110"/>
      <c r="M327" s="110"/>
      <c r="N327" s="6"/>
      <c r="O327" s="6"/>
      <c r="P327" s="6"/>
      <c r="Q327" s="6"/>
      <c r="R327" s="6"/>
      <c r="S327" s="6"/>
      <c r="T327" s="6"/>
      <c r="U327" s="6"/>
      <c r="V327" s="6"/>
      <c r="W327" s="6"/>
      <c r="X327" s="6"/>
      <c r="Y327" s="6"/>
      <c r="Z327" s="6"/>
      <c r="AA327" s="6"/>
    </row>
    <row r="328" spans="1:27" ht="16">
      <c r="A328" s="21"/>
      <c r="B328" s="22" t="s">
        <v>357</v>
      </c>
      <c r="C328" s="23" t="s">
        <v>358</v>
      </c>
      <c r="D328" s="24"/>
      <c r="E328" s="24"/>
      <c r="F328" s="25"/>
      <c r="G328" s="128"/>
      <c r="H328" s="128"/>
      <c r="I328" s="128"/>
      <c r="J328" s="128"/>
      <c r="K328" s="128"/>
      <c r="L328" s="129"/>
      <c r="M328" s="6"/>
      <c r="N328" s="21"/>
      <c r="O328" s="21"/>
      <c r="P328" s="21"/>
      <c r="Q328" s="21"/>
      <c r="R328" s="21"/>
      <c r="S328" s="21"/>
      <c r="T328" s="21"/>
      <c r="U328" s="21"/>
      <c r="V328" s="21"/>
      <c r="W328" s="21"/>
      <c r="X328" s="21"/>
      <c r="Y328" s="21"/>
      <c r="Z328" s="21"/>
      <c r="AA328" s="21"/>
    </row>
    <row r="329" spans="1:27" ht="16" thickBot="1">
      <c r="A329" s="6"/>
      <c r="B329" s="7"/>
      <c r="C329" s="104"/>
      <c r="D329" s="104"/>
      <c r="E329" s="104"/>
      <c r="F329" s="6"/>
      <c r="G329" s="6"/>
      <c r="H329" s="6"/>
      <c r="I329" s="6"/>
      <c r="J329" s="6"/>
      <c r="K329" s="6"/>
      <c r="L329" s="6"/>
      <c r="M329" s="6"/>
      <c r="N329" s="6"/>
      <c r="O329" s="6"/>
      <c r="P329" s="6"/>
      <c r="Q329" s="6"/>
      <c r="R329" s="6"/>
      <c r="S329" s="6"/>
      <c r="T329" s="6"/>
      <c r="U329" s="6"/>
      <c r="V329" s="6"/>
      <c r="W329" s="6"/>
      <c r="X329" s="6"/>
      <c r="Y329" s="6"/>
      <c r="Z329" s="6"/>
      <c r="AA329" s="6"/>
    </row>
    <row r="330" spans="1:27">
      <c r="A330" s="6"/>
      <c r="B330" s="7"/>
      <c r="C330" s="446"/>
      <c r="D330" s="565"/>
      <c r="E330" s="566" t="s">
        <v>359</v>
      </c>
      <c r="F330" s="567"/>
      <c r="G330" s="568"/>
      <c r="H330" s="874" t="s">
        <v>360</v>
      </c>
      <c r="I330" s="875"/>
      <c r="J330" s="876"/>
      <c r="K330" s="13"/>
      <c r="L330" s="6"/>
      <c r="M330" s="6"/>
      <c r="N330" s="6"/>
      <c r="O330" s="6"/>
      <c r="P330" s="6"/>
      <c r="Q330" s="6"/>
      <c r="R330" s="6"/>
      <c r="S330" s="6"/>
      <c r="T330" s="6"/>
      <c r="U330" s="6"/>
      <c r="V330" s="6"/>
      <c r="W330" s="6"/>
      <c r="X330" s="6"/>
      <c r="Y330" s="6"/>
      <c r="Z330" s="6"/>
      <c r="AA330" s="6"/>
    </row>
    <row r="331" spans="1:27" ht="16">
      <c r="A331" s="6"/>
      <c r="B331" s="7"/>
      <c r="C331" s="569" t="s">
        <v>742</v>
      </c>
      <c r="D331" s="450" t="s">
        <v>743</v>
      </c>
      <c r="E331" s="196" t="s">
        <v>180</v>
      </c>
      <c r="F331" s="197" t="s">
        <v>181</v>
      </c>
      <c r="G331" s="198" t="s">
        <v>182</v>
      </c>
      <c r="H331" s="196" t="s">
        <v>180</v>
      </c>
      <c r="I331" s="197" t="s">
        <v>181</v>
      </c>
      <c r="J331" s="198" t="s">
        <v>182</v>
      </c>
      <c r="K331" s="6"/>
      <c r="L331" s="6"/>
      <c r="M331" s="6"/>
      <c r="N331" s="6"/>
      <c r="O331" s="6"/>
      <c r="P331" s="6"/>
      <c r="Q331" s="6"/>
      <c r="R331" s="6"/>
      <c r="S331" s="6"/>
      <c r="T331" s="6"/>
      <c r="U331" s="6"/>
      <c r="V331" s="6"/>
      <c r="W331" s="6"/>
      <c r="X331" s="6"/>
      <c r="Y331" s="6"/>
      <c r="Z331" s="6"/>
      <c r="AA331" s="6"/>
    </row>
    <row r="332" spans="1:27" ht="17" thickBot="1">
      <c r="A332" s="6"/>
      <c r="B332" s="7"/>
      <c r="C332" s="452"/>
      <c r="D332" s="453"/>
      <c r="E332" s="200" t="s">
        <v>827</v>
      </c>
      <c r="F332" s="201" t="s">
        <v>828</v>
      </c>
      <c r="G332" s="202" t="s">
        <v>829</v>
      </c>
      <c r="H332" s="200" t="s">
        <v>827</v>
      </c>
      <c r="I332" s="201" t="s">
        <v>828</v>
      </c>
      <c r="J332" s="202" t="s">
        <v>829</v>
      </c>
      <c r="K332" s="8"/>
      <c r="L332" s="6"/>
      <c r="M332" s="6"/>
      <c r="N332" s="6"/>
      <c r="O332" s="6"/>
      <c r="P332" s="6"/>
      <c r="Q332" s="6"/>
      <c r="R332" s="6"/>
      <c r="S332" s="6"/>
      <c r="T332" s="6"/>
      <c r="U332" s="6"/>
      <c r="V332" s="6"/>
      <c r="W332" s="6"/>
      <c r="X332" s="6"/>
      <c r="Y332" s="6"/>
      <c r="Z332" s="6"/>
      <c r="AA332" s="6"/>
    </row>
    <row r="333" spans="1:27">
      <c r="A333" s="6"/>
      <c r="B333" s="6"/>
      <c r="C333" s="286" t="s">
        <v>744</v>
      </c>
      <c r="D333" s="232" t="s">
        <v>363</v>
      </c>
      <c r="E333" s="458">
        <v>1052.114</v>
      </c>
      <c r="F333" s="456">
        <v>8.7999999999999995E-2</v>
      </c>
      <c r="G333" s="457">
        <v>1.2E-2</v>
      </c>
      <c r="H333" s="458">
        <v>1224.498</v>
      </c>
      <c r="I333" s="456">
        <v>0.123</v>
      </c>
      <c r="J333" s="459">
        <v>1.7000000000000001E-2</v>
      </c>
      <c r="K333" s="134">
        <f>((E333/1000)+(F333/1000)+(G333/1000))</f>
        <v>1.052214</v>
      </c>
      <c r="L333" s="6"/>
      <c r="M333" s="6"/>
      <c r="N333" s="8"/>
      <c r="O333" s="8"/>
      <c r="P333" s="8"/>
      <c r="Q333" s="6"/>
      <c r="R333" s="6"/>
      <c r="S333" s="6"/>
      <c r="T333" s="6"/>
      <c r="U333" s="6"/>
      <c r="V333" s="6"/>
      <c r="W333" s="6"/>
      <c r="X333" s="6"/>
      <c r="Y333" s="6"/>
      <c r="Z333" s="6"/>
      <c r="AA333" s="6"/>
    </row>
    <row r="334" spans="1:27">
      <c r="A334" s="6"/>
      <c r="B334" s="6"/>
      <c r="C334" s="288" t="s">
        <v>745</v>
      </c>
      <c r="D334" s="240" t="s">
        <v>364</v>
      </c>
      <c r="E334" s="463">
        <v>495.77199999999999</v>
      </c>
      <c r="F334" s="461">
        <v>2.3E-2</v>
      </c>
      <c r="G334" s="462">
        <v>4.0000000000000001E-3</v>
      </c>
      <c r="H334" s="463">
        <v>1587.893</v>
      </c>
      <c r="I334" s="461">
        <v>6.9000000000000006E-2</v>
      </c>
      <c r="J334" s="464">
        <v>1.2E-2</v>
      </c>
      <c r="K334" s="6"/>
      <c r="L334" s="6"/>
      <c r="M334" s="6"/>
      <c r="N334" s="8"/>
      <c r="O334" s="8"/>
      <c r="P334" s="8"/>
      <c r="Q334" s="6"/>
      <c r="R334" s="6"/>
      <c r="S334" s="6"/>
      <c r="T334" s="6"/>
      <c r="U334" s="6"/>
      <c r="V334" s="6"/>
      <c r="W334" s="6"/>
      <c r="X334" s="6"/>
      <c r="Y334" s="6"/>
      <c r="Z334" s="6"/>
      <c r="AA334" s="6"/>
    </row>
    <row r="335" spans="1:27">
      <c r="A335" s="6"/>
      <c r="B335" s="6"/>
      <c r="C335" s="288" t="s">
        <v>746</v>
      </c>
      <c r="D335" s="240" t="s">
        <v>365</v>
      </c>
      <c r="E335" s="463">
        <v>776.03599999999994</v>
      </c>
      <c r="F335" s="461">
        <v>5.0999999999999997E-2</v>
      </c>
      <c r="G335" s="462">
        <v>7.0000000000000001E-3</v>
      </c>
      <c r="H335" s="463">
        <v>1205.221</v>
      </c>
      <c r="I335" s="461">
        <v>6.5000000000000002E-2</v>
      </c>
      <c r="J335" s="464">
        <v>8.9999999999999993E-3</v>
      </c>
      <c r="K335" s="6"/>
      <c r="L335" s="6"/>
      <c r="M335" s="6"/>
      <c r="N335" s="8"/>
      <c r="O335" s="8"/>
      <c r="P335" s="8"/>
      <c r="Q335" s="6"/>
      <c r="R335" s="6"/>
      <c r="S335" s="6"/>
      <c r="T335" s="6"/>
      <c r="U335" s="6"/>
      <c r="V335" s="6"/>
      <c r="W335" s="6"/>
      <c r="X335" s="6"/>
      <c r="Y335" s="6"/>
      <c r="Z335" s="6"/>
      <c r="AA335" s="6"/>
    </row>
    <row r="336" spans="1:27">
      <c r="A336" s="6"/>
      <c r="B336" s="6"/>
      <c r="C336" s="288" t="s">
        <v>747</v>
      </c>
      <c r="D336" s="240" t="s">
        <v>366</v>
      </c>
      <c r="E336" s="463">
        <v>497.44299999999998</v>
      </c>
      <c r="F336" s="461">
        <v>0.03</v>
      </c>
      <c r="G336" s="462">
        <v>4.0000000000000001E-3</v>
      </c>
      <c r="H336" s="463">
        <v>1054.982</v>
      </c>
      <c r="I336" s="461">
        <v>4.9000000000000002E-2</v>
      </c>
      <c r="J336" s="464">
        <v>6.0000000000000001E-3</v>
      </c>
      <c r="K336" s="6"/>
      <c r="L336" s="6"/>
      <c r="M336" s="6"/>
      <c r="N336" s="8"/>
      <c r="O336" s="8"/>
      <c r="P336" s="8"/>
      <c r="Q336" s="6"/>
      <c r="R336" s="6"/>
      <c r="S336" s="6"/>
      <c r="T336" s="6"/>
      <c r="U336" s="6"/>
      <c r="V336" s="6"/>
      <c r="W336" s="6"/>
      <c r="X336" s="6"/>
      <c r="Y336" s="6"/>
      <c r="Z336" s="6"/>
      <c r="AA336" s="6"/>
    </row>
    <row r="337" spans="1:27">
      <c r="A337" s="6"/>
      <c r="B337" s="6"/>
      <c r="C337" s="288" t="s">
        <v>748</v>
      </c>
      <c r="D337" s="240" t="s">
        <v>367</v>
      </c>
      <c r="E337" s="463">
        <v>771.08299999999997</v>
      </c>
      <c r="F337" s="461">
        <v>4.9000000000000002E-2</v>
      </c>
      <c r="G337" s="462">
        <v>7.0000000000000001E-3</v>
      </c>
      <c r="H337" s="463">
        <v>1194.876</v>
      </c>
      <c r="I337" s="461">
        <v>6.7000000000000004E-2</v>
      </c>
      <c r="J337" s="464">
        <v>8.9999999999999993E-3</v>
      </c>
      <c r="K337" s="6"/>
      <c r="L337" s="6"/>
      <c r="M337" s="6"/>
      <c r="N337" s="8"/>
      <c r="O337" s="8"/>
      <c r="P337" s="8"/>
      <c r="Q337" s="6"/>
      <c r="R337" s="6"/>
      <c r="S337" s="6"/>
      <c r="T337" s="6"/>
      <c r="U337" s="6"/>
      <c r="V337" s="6"/>
      <c r="W337" s="6"/>
      <c r="X337" s="6"/>
      <c r="Y337" s="6"/>
      <c r="Z337" s="6"/>
      <c r="AA337" s="6"/>
    </row>
    <row r="338" spans="1:27">
      <c r="A338" s="6"/>
      <c r="B338" s="6"/>
      <c r="C338" s="288" t="s">
        <v>749</v>
      </c>
      <c r="D338" s="240" t="s">
        <v>368</v>
      </c>
      <c r="E338" s="463">
        <v>813.846</v>
      </c>
      <c r="F338" s="461">
        <v>4.8000000000000001E-2</v>
      </c>
      <c r="G338" s="462">
        <v>6.0000000000000001E-3</v>
      </c>
      <c r="H338" s="463">
        <v>1044.441</v>
      </c>
      <c r="I338" s="461">
        <v>5.6000000000000001E-2</v>
      </c>
      <c r="J338" s="464">
        <v>7.0000000000000001E-3</v>
      </c>
      <c r="K338" s="6"/>
      <c r="L338" s="6"/>
      <c r="M338" s="6"/>
      <c r="N338" s="8"/>
      <c r="O338" s="8"/>
      <c r="P338" s="8"/>
      <c r="Q338" s="6"/>
      <c r="R338" s="6"/>
      <c r="S338" s="6"/>
      <c r="T338" s="6"/>
      <c r="U338" s="6"/>
      <c r="V338" s="6"/>
      <c r="W338" s="6"/>
      <c r="X338" s="6"/>
      <c r="Y338" s="6"/>
      <c r="Z338" s="6"/>
      <c r="AA338" s="6"/>
    </row>
    <row r="339" spans="1:27">
      <c r="A339" s="6"/>
      <c r="B339" s="6"/>
      <c r="C339" s="288" t="s">
        <v>750</v>
      </c>
      <c r="D339" s="240" t="s">
        <v>369</v>
      </c>
      <c r="E339" s="463">
        <v>1155.4860000000001</v>
      </c>
      <c r="F339" s="461">
        <v>0.124</v>
      </c>
      <c r="G339" s="462">
        <v>1.9E-2</v>
      </c>
      <c r="H339" s="463">
        <v>1619.21</v>
      </c>
      <c r="I339" s="461">
        <v>0.157</v>
      </c>
      <c r="J339" s="464">
        <v>2.5000000000000001E-2</v>
      </c>
      <c r="K339" s="6"/>
      <c r="L339" s="6"/>
      <c r="M339" s="6"/>
      <c r="N339" s="8"/>
      <c r="O339" s="8"/>
      <c r="P339" s="8"/>
      <c r="Q339" s="6"/>
      <c r="R339" s="6"/>
      <c r="S339" s="6"/>
      <c r="T339" s="6"/>
      <c r="U339" s="6"/>
      <c r="V339" s="6"/>
      <c r="W339" s="6"/>
      <c r="X339" s="6"/>
      <c r="Y339" s="6"/>
      <c r="Z339" s="6"/>
      <c r="AA339" s="6"/>
    </row>
    <row r="340" spans="1:27">
      <c r="A340" s="6"/>
      <c r="B340" s="6"/>
      <c r="C340" s="288" t="s">
        <v>751</v>
      </c>
      <c r="D340" s="240" t="s">
        <v>370</v>
      </c>
      <c r="E340" s="463">
        <v>1575.4069999999999</v>
      </c>
      <c r="F340" s="461">
        <v>0.16300000000000001</v>
      </c>
      <c r="G340" s="462">
        <v>2.5000000000000001E-2</v>
      </c>
      <c r="H340" s="463">
        <v>1810.29</v>
      </c>
      <c r="I340" s="461">
        <v>0.17699999999999999</v>
      </c>
      <c r="J340" s="464">
        <v>2.8000000000000001E-2</v>
      </c>
      <c r="K340" s="6"/>
      <c r="L340" s="6"/>
      <c r="M340" s="6"/>
      <c r="N340" s="8"/>
      <c r="O340" s="8"/>
      <c r="P340" s="8"/>
      <c r="Q340" s="6"/>
      <c r="R340" s="6"/>
      <c r="S340" s="6"/>
      <c r="T340" s="6"/>
      <c r="U340" s="6"/>
      <c r="V340" s="6"/>
      <c r="W340" s="6"/>
      <c r="X340" s="6"/>
      <c r="Y340" s="6"/>
      <c r="Z340" s="6"/>
      <c r="AA340" s="6"/>
    </row>
    <row r="341" spans="1:27">
      <c r="A341" s="6"/>
      <c r="B341" s="6"/>
      <c r="C341" s="288" t="s">
        <v>752</v>
      </c>
      <c r="D341" s="240" t="s">
        <v>371</v>
      </c>
      <c r="E341" s="463">
        <v>1479.6210000000001</v>
      </c>
      <c r="F341" s="461">
        <v>0.13300000000000001</v>
      </c>
      <c r="G341" s="462">
        <v>1.9E-2</v>
      </c>
      <c r="H341" s="463">
        <v>1672.86</v>
      </c>
      <c r="I341" s="461">
        <v>0.14699999999999999</v>
      </c>
      <c r="J341" s="464">
        <v>2.1000000000000001E-2</v>
      </c>
      <c r="K341" s="6"/>
      <c r="L341" s="6"/>
      <c r="M341" s="6"/>
      <c r="N341" s="8"/>
      <c r="O341" s="8"/>
      <c r="P341" s="8"/>
      <c r="Q341" s="6"/>
      <c r="R341" s="6"/>
      <c r="S341" s="6"/>
      <c r="T341" s="6"/>
      <c r="U341" s="6"/>
      <c r="V341" s="6"/>
      <c r="W341" s="6"/>
      <c r="X341" s="6"/>
      <c r="Y341" s="6"/>
      <c r="Z341" s="6"/>
      <c r="AA341" s="6"/>
    </row>
    <row r="342" spans="1:27">
      <c r="A342" s="6"/>
      <c r="B342" s="6"/>
      <c r="C342" s="288" t="s">
        <v>753</v>
      </c>
      <c r="D342" s="240" t="s">
        <v>372</v>
      </c>
      <c r="E342" s="463">
        <v>936.48500000000001</v>
      </c>
      <c r="F342" s="461">
        <v>0.10199999999999999</v>
      </c>
      <c r="G342" s="462">
        <v>1.4999999999999999E-2</v>
      </c>
      <c r="H342" s="463">
        <v>1794.6659999999999</v>
      </c>
      <c r="I342" s="461">
        <v>0.183</v>
      </c>
      <c r="J342" s="464">
        <v>2.5999999999999999E-2</v>
      </c>
      <c r="K342" s="6"/>
      <c r="L342" s="6"/>
      <c r="M342" s="6"/>
      <c r="N342" s="8"/>
      <c r="O342" s="8"/>
      <c r="P342" s="8"/>
      <c r="Q342" s="6"/>
      <c r="R342" s="6"/>
      <c r="S342" s="6"/>
      <c r="T342" s="6"/>
      <c r="U342" s="6"/>
      <c r="V342" s="6"/>
      <c r="W342" s="6"/>
      <c r="X342" s="6"/>
      <c r="Y342" s="6"/>
      <c r="Z342" s="6"/>
      <c r="AA342" s="6"/>
    </row>
    <row r="343" spans="1:27">
      <c r="A343" s="6"/>
      <c r="B343" s="6"/>
      <c r="C343" s="288" t="s">
        <v>754</v>
      </c>
      <c r="D343" s="240" t="s">
        <v>373</v>
      </c>
      <c r="E343" s="463">
        <v>536.428</v>
      </c>
      <c r="F343" s="461">
        <v>6.3E-2</v>
      </c>
      <c r="G343" s="462">
        <v>8.0000000000000002E-3</v>
      </c>
      <c r="H343" s="463">
        <v>923.34799999999996</v>
      </c>
      <c r="I343" s="461">
        <v>7.2999999999999995E-2</v>
      </c>
      <c r="J343" s="464">
        <v>0.01</v>
      </c>
      <c r="K343" s="6"/>
      <c r="L343" s="6"/>
      <c r="M343" s="6"/>
      <c r="N343" s="8"/>
      <c r="O343" s="8"/>
      <c r="P343" s="8"/>
      <c r="Q343" s="6"/>
      <c r="R343" s="6"/>
      <c r="S343" s="6"/>
      <c r="T343" s="6"/>
      <c r="U343" s="6"/>
      <c r="V343" s="6"/>
      <c r="W343" s="6"/>
      <c r="X343" s="6"/>
      <c r="Y343" s="6"/>
      <c r="Z343" s="6"/>
      <c r="AA343" s="6"/>
    </row>
    <row r="344" spans="1:27">
      <c r="A344" s="6"/>
      <c r="B344" s="6"/>
      <c r="C344" s="288" t="s">
        <v>755</v>
      </c>
      <c r="D344" s="240" t="s">
        <v>374</v>
      </c>
      <c r="E344" s="463">
        <v>602.08799999999997</v>
      </c>
      <c r="F344" s="461">
        <v>5.6000000000000001E-2</v>
      </c>
      <c r="G344" s="462">
        <v>8.0000000000000002E-3</v>
      </c>
      <c r="H344" s="463">
        <v>1515.6759999999999</v>
      </c>
      <c r="I344" s="461">
        <v>0.13400000000000001</v>
      </c>
      <c r="J344" s="464">
        <v>1.9E-2</v>
      </c>
      <c r="K344" s="6"/>
      <c r="L344" s="6"/>
      <c r="M344" s="6"/>
      <c r="N344" s="8"/>
      <c r="O344" s="8"/>
      <c r="P344" s="8"/>
      <c r="Q344" s="6"/>
      <c r="R344" s="6"/>
      <c r="S344" s="6"/>
      <c r="T344" s="6"/>
      <c r="U344" s="6"/>
      <c r="V344" s="6"/>
      <c r="W344" s="6"/>
      <c r="X344" s="6"/>
      <c r="Y344" s="6"/>
      <c r="Z344" s="6"/>
      <c r="AA344" s="6"/>
    </row>
    <row r="345" spans="1:27">
      <c r="A345" s="6"/>
      <c r="B345" s="6"/>
      <c r="C345" s="288" t="s">
        <v>756</v>
      </c>
      <c r="D345" s="240" t="s">
        <v>375</v>
      </c>
      <c r="E345" s="463">
        <v>885.23299999999995</v>
      </c>
      <c r="F345" s="461">
        <v>2.3E-2</v>
      </c>
      <c r="G345" s="462">
        <v>3.0000000000000001E-3</v>
      </c>
      <c r="H345" s="463">
        <v>971.78</v>
      </c>
      <c r="I345" s="461">
        <v>2.1000000000000001E-2</v>
      </c>
      <c r="J345" s="464">
        <v>2E-3</v>
      </c>
      <c r="K345" s="6"/>
      <c r="L345" s="6"/>
      <c r="M345" s="6"/>
      <c r="N345" s="8"/>
      <c r="O345" s="8"/>
      <c r="P345" s="8"/>
      <c r="Q345" s="6"/>
      <c r="R345" s="6"/>
      <c r="S345" s="6"/>
      <c r="T345" s="6"/>
      <c r="U345" s="6"/>
      <c r="V345" s="6"/>
      <c r="W345" s="6"/>
      <c r="X345" s="6"/>
      <c r="Y345" s="6"/>
      <c r="Z345" s="6"/>
      <c r="AA345" s="6"/>
    </row>
    <row r="346" spans="1:27">
      <c r="A346" s="6"/>
      <c r="B346" s="6"/>
      <c r="C346" s="288" t="s">
        <v>757</v>
      </c>
      <c r="D346" s="240" t="s">
        <v>376</v>
      </c>
      <c r="E346" s="463">
        <v>1200.7080000000001</v>
      </c>
      <c r="F346" s="461">
        <v>0.13500000000000001</v>
      </c>
      <c r="G346" s="462">
        <v>1.7999999999999999E-2</v>
      </c>
      <c r="H346" s="463">
        <v>1316.653</v>
      </c>
      <c r="I346" s="461">
        <v>3.9E-2</v>
      </c>
      <c r="J346" s="464">
        <v>5.0000000000000001E-3</v>
      </c>
      <c r="K346" s="6"/>
      <c r="L346" s="6"/>
      <c r="M346" s="6"/>
      <c r="N346" s="8"/>
      <c r="O346" s="8"/>
      <c r="P346" s="8"/>
      <c r="Q346" s="6"/>
      <c r="R346" s="6"/>
      <c r="S346" s="6"/>
      <c r="T346" s="6"/>
      <c r="U346" s="6"/>
      <c r="V346" s="6"/>
      <c r="W346" s="6"/>
      <c r="X346" s="6"/>
      <c r="Y346" s="6"/>
      <c r="Z346" s="6"/>
      <c r="AA346" s="6"/>
    </row>
    <row r="347" spans="1:27">
      <c r="A347" s="6"/>
      <c r="B347" s="6"/>
      <c r="C347" s="288" t="s">
        <v>758</v>
      </c>
      <c r="D347" s="240" t="s">
        <v>377</v>
      </c>
      <c r="E347" s="463">
        <v>274.55900000000003</v>
      </c>
      <c r="F347" s="461">
        <v>1.4999999999999999E-2</v>
      </c>
      <c r="G347" s="462">
        <v>2E-3</v>
      </c>
      <c r="H347" s="463">
        <v>920.11500000000001</v>
      </c>
      <c r="I347" s="461">
        <v>4.2999999999999997E-2</v>
      </c>
      <c r="J347" s="464">
        <v>5.0000000000000001E-3</v>
      </c>
      <c r="K347" s="6"/>
      <c r="L347" s="6"/>
      <c r="M347" s="6"/>
      <c r="N347" s="8"/>
      <c r="O347" s="8"/>
      <c r="P347" s="8"/>
      <c r="Q347" s="6"/>
      <c r="R347" s="6"/>
      <c r="S347" s="6"/>
      <c r="T347" s="6"/>
      <c r="U347" s="6"/>
      <c r="V347" s="6"/>
      <c r="W347" s="6"/>
      <c r="X347" s="6"/>
      <c r="Y347" s="6"/>
      <c r="Z347" s="6"/>
      <c r="AA347" s="6"/>
    </row>
    <row r="348" spans="1:27">
      <c r="A348" s="6"/>
      <c r="B348" s="6"/>
      <c r="C348" s="288" t="s">
        <v>759</v>
      </c>
      <c r="D348" s="240" t="s">
        <v>379</v>
      </c>
      <c r="E348" s="463">
        <v>1593.481</v>
      </c>
      <c r="F348" s="461">
        <v>8.6999999999999994E-2</v>
      </c>
      <c r="G348" s="462">
        <v>1.4E-2</v>
      </c>
      <c r="H348" s="463">
        <v>1670.902</v>
      </c>
      <c r="I348" s="461">
        <v>7.3999999999999996E-2</v>
      </c>
      <c r="J348" s="464">
        <v>1.2999999999999999E-2</v>
      </c>
      <c r="K348" s="6"/>
      <c r="L348" s="6"/>
      <c r="M348" s="6"/>
      <c r="N348" s="8"/>
      <c r="O348" s="8"/>
      <c r="P348" s="8"/>
      <c r="Q348" s="6"/>
      <c r="R348" s="6"/>
      <c r="S348" s="6"/>
      <c r="T348" s="6"/>
      <c r="U348" s="6"/>
      <c r="V348" s="6"/>
      <c r="W348" s="6"/>
      <c r="X348" s="6"/>
      <c r="Y348" s="6"/>
      <c r="Z348" s="6"/>
      <c r="AA348" s="6"/>
    </row>
    <row r="349" spans="1:27">
      <c r="A349" s="6"/>
      <c r="B349" s="6"/>
      <c r="C349" s="288" t="s">
        <v>760</v>
      </c>
      <c r="D349" s="240" t="s">
        <v>380</v>
      </c>
      <c r="E349" s="463">
        <v>657.38599999999997</v>
      </c>
      <c r="F349" s="461">
        <v>4.4999999999999998E-2</v>
      </c>
      <c r="G349" s="462">
        <v>6.0000000000000001E-3</v>
      </c>
      <c r="H349" s="463">
        <v>1278.704</v>
      </c>
      <c r="I349" s="461">
        <v>9.7000000000000003E-2</v>
      </c>
      <c r="J349" s="464">
        <v>1.2999999999999999E-2</v>
      </c>
      <c r="K349" s="6"/>
      <c r="L349" s="6"/>
      <c r="M349" s="6"/>
      <c r="N349" s="8"/>
      <c r="O349" s="8"/>
      <c r="P349" s="8"/>
      <c r="Q349" s="6"/>
      <c r="R349" s="6"/>
      <c r="S349" s="6"/>
      <c r="T349" s="6"/>
      <c r="U349" s="6"/>
      <c r="V349" s="6"/>
      <c r="W349" s="6"/>
      <c r="X349" s="6"/>
      <c r="Y349" s="6"/>
      <c r="Z349" s="6"/>
      <c r="AA349" s="6"/>
    </row>
    <row r="350" spans="1:27">
      <c r="A350" s="6"/>
      <c r="B350" s="6"/>
      <c r="C350" s="288" t="s">
        <v>761</v>
      </c>
      <c r="D350" s="240" t="s">
        <v>381</v>
      </c>
      <c r="E350" s="463">
        <v>1216.404</v>
      </c>
      <c r="F350" s="461">
        <v>0.11600000000000001</v>
      </c>
      <c r="G350" s="462">
        <v>1.6E-2</v>
      </c>
      <c r="H350" s="463">
        <v>1597.326</v>
      </c>
      <c r="I350" s="461">
        <v>0.14899999999999999</v>
      </c>
      <c r="J350" s="464">
        <v>2.1000000000000001E-2</v>
      </c>
      <c r="K350" s="6"/>
      <c r="L350" s="6"/>
      <c r="M350" s="6"/>
      <c r="N350" s="8"/>
      <c r="O350" s="8"/>
      <c r="P350" s="8"/>
      <c r="Q350" s="6"/>
      <c r="R350" s="6"/>
      <c r="S350" s="6"/>
      <c r="T350" s="6"/>
      <c r="U350" s="6"/>
      <c r="V350" s="6"/>
      <c r="W350" s="6"/>
      <c r="X350" s="6"/>
      <c r="Y350" s="6"/>
      <c r="Z350" s="6"/>
      <c r="AA350" s="6"/>
    </row>
    <row r="351" spans="1:27">
      <c r="A351" s="6"/>
      <c r="B351" s="6"/>
      <c r="C351" s="288" t="s">
        <v>762</v>
      </c>
      <c r="D351" s="240" t="s">
        <v>382</v>
      </c>
      <c r="E351" s="463">
        <v>1000.053</v>
      </c>
      <c r="F351" s="461">
        <v>8.6999999999999994E-2</v>
      </c>
      <c r="G351" s="462">
        <v>1.2E-2</v>
      </c>
      <c r="H351" s="463">
        <v>1843.5909999999999</v>
      </c>
      <c r="I351" s="461">
        <v>0.17799999999999999</v>
      </c>
      <c r="J351" s="464">
        <v>2.5999999999999999E-2</v>
      </c>
      <c r="K351" s="6"/>
      <c r="L351" s="6"/>
      <c r="M351" s="6"/>
      <c r="N351" s="8"/>
      <c r="O351" s="8"/>
      <c r="P351" s="8"/>
      <c r="Q351" s="6"/>
      <c r="R351" s="6"/>
      <c r="S351" s="6"/>
      <c r="T351" s="6"/>
      <c r="U351" s="6"/>
      <c r="V351" s="6"/>
      <c r="W351" s="6"/>
      <c r="X351" s="6"/>
      <c r="Y351" s="6"/>
      <c r="Z351" s="6"/>
      <c r="AA351" s="6"/>
    </row>
    <row r="352" spans="1:27">
      <c r="A352" s="6"/>
      <c r="B352" s="6"/>
      <c r="C352" s="288" t="s">
        <v>763</v>
      </c>
      <c r="D352" s="240" t="s">
        <v>383</v>
      </c>
      <c r="E352" s="463">
        <v>1124.8869999999999</v>
      </c>
      <c r="F352" s="461">
        <v>0.10100000000000001</v>
      </c>
      <c r="G352" s="462">
        <v>1.4E-2</v>
      </c>
      <c r="H352" s="463">
        <v>1676.39</v>
      </c>
      <c r="I352" s="461">
        <v>0.129</v>
      </c>
      <c r="J352" s="464">
        <v>1.7999999999999999E-2</v>
      </c>
      <c r="K352" s="6"/>
      <c r="L352" s="6"/>
      <c r="M352" s="6"/>
      <c r="N352" s="8"/>
      <c r="O352" s="8"/>
      <c r="P352" s="8"/>
      <c r="Q352" s="6"/>
      <c r="R352" s="6"/>
      <c r="S352" s="6"/>
      <c r="T352" s="6"/>
      <c r="U352" s="6"/>
      <c r="V352" s="6"/>
      <c r="W352" s="6"/>
      <c r="X352" s="6"/>
      <c r="Y352" s="6"/>
      <c r="Z352" s="6"/>
      <c r="AA352" s="6"/>
    </row>
    <row r="353" spans="1:27">
      <c r="A353" s="6"/>
      <c r="B353" s="6"/>
      <c r="C353" s="288" t="s">
        <v>764</v>
      </c>
      <c r="D353" s="240" t="s">
        <v>384</v>
      </c>
      <c r="E353" s="463">
        <v>952.57500000000005</v>
      </c>
      <c r="F353" s="461">
        <v>0.1</v>
      </c>
      <c r="G353" s="462">
        <v>1.4E-2</v>
      </c>
      <c r="H353" s="463">
        <v>1942.9760000000001</v>
      </c>
      <c r="I353" s="461">
        <v>0.19800000000000001</v>
      </c>
      <c r="J353" s="464">
        <v>2.9000000000000001E-2</v>
      </c>
      <c r="K353" s="6"/>
      <c r="L353" s="6"/>
      <c r="M353" s="6"/>
      <c r="N353" s="8"/>
      <c r="O353" s="8"/>
      <c r="P353" s="8"/>
      <c r="Q353" s="6"/>
      <c r="R353" s="6"/>
      <c r="S353" s="6"/>
      <c r="T353" s="6"/>
      <c r="U353" s="6"/>
      <c r="V353" s="6"/>
      <c r="W353" s="6"/>
      <c r="X353" s="6"/>
      <c r="Y353" s="6"/>
      <c r="Z353" s="6"/>
      <c r="AA353" s="6"/>
    </row>
    <row r="354" spans="1:27">
      <c r="A354" s="6"/>
      <c r="B354" s="6"/>
      <c r="C354" s="288" t="s">
        <v>765</v>
      </c>
      <c r="D354" s="240" t="s">
        <v>385</v>
      </c>
      <c r="E354" s="463">
        <v>970.39800000000002</v>
      </c>
      <c r="F354" s="461">
        <v>7.1999999999999995E-2</v>
      </c>
      <c r="G354" s="462">
        <v>0.01</v>
      </c>
      <c r="H354" s="463">
        <v>1528.1679999999999</v>
      </c>
      <c r="I354" s="461">
        <v>0.105</v>
      </c>
      <c r="J354" s="464">
        <v>1.4999999999999999E-2</v>
      </c>
      <c r="K354" s="6"/>
      <c r="L354" s="6"/>
      <c r="M354" s="6"/>
      <c r="N354" s="8"/>
      <c r="O354" s="8"/>
      <c r="P354" s="8"/>
      <c r="Q354" s="6"/>
      <c r="R354" s="6"/>
      <c r="S354" s="6"/>
      <c r="T354" s="6"/>
      <c r="U354" s="6"/>
      <c r="V354" s="6"/>
      <c r="W354" s="6"/>
      <c r="X354" s="6"/>
      <c r="Y354" s="6"/>
      <c r="Z354" s="6"/>
      <c r="AA354" s="6"/>
    </row>
    <row r="355" spans="1:27">
      <c r="A355" s="6"/>
      <c r="B355" s="6"/>
      <c r="C355" s="288" t="s">
        <v>766</v>
      </c>
      <c r="D355" s="240" t="s">
        <v>386</v>
      </c>
      <c r="E355" s="463">
        <v>801.01499999999999</v>
      </c>
      <c r="F355" s="461">
        <v>0.04</v>
      </c>
      <c r="G355" s="462">
        <v>6.0000000000000001E-3</v>
      </c>
      <c r="H355" s="463">
        <v>1220.7380000000001</v>
      </c>
      <c r="I355" s="461">
        <v>7.2999999999999995E-2</v>
      </c>
      <c r="J355" s="464">
        <v>0.01</v>
      </c>
      <c r="K355" s="6"/>
      <c r="L355" s="6"/>
      <c r="M355" s="6"/>
      <c r="N355" s="8"/>
      <c r="O355" s="8"/>
      <c r="P355" s="8"/>
      <c r="Q355" s="6"/>
      <c r="R355" s="6"/>
      <c r="S355" s="6"/>
      <c r="T355" s="6"/>
      <c r="U355" s="6"/>
      <c r="V355" s="6"/>
      <c r="W355" s="6"/>
      <c r="X355" s="6"/>
      <c r="Y355" s="6"/>
      <c r="Z355" s="6"/>
      <c r="AA355" s="6"/>
    </row>
    <row r="356" spans="1:27">
      <c r="A356" s="6"/>
      <c r="B356" s="6"/>
      <c r="C356" s="288" t="s">
        <v>767</v>
      </c>
      <c r="D356" s="240" t="s">
        <v>387</v>
      </c>
      <c r="E356" s="463">
        <v>1369.8869999999999</v>
      </c>
      <c r="F356" s="461">
        <v>0.151</v>
      </c>
      <c r="G356" s="462">
        <v>2.1999999999999999E-2</v>
      </c>
      <c r="H356" s="463">
        <v>1808.6210000000001</v>
      </c>
      <c r="I356" s="461">
        <v>0.186</v>
      </c>
      <c r="J356" s="464">
        <v>2.7E-2</v>
      </c>
      <c r="K356" s="6"/>
      <c r="L356" s="6"/>
      <c r="M356" s="6"/>
      <c r="N356" s="8"/>
      <c r="O356" s="8"/>
      <c r="P356" s="8"/>
      <c r="Q356" s="6"/>
      <c r="R356" s="6"/>
      <c r="S356" s="6"/>
      <c r="T356" s="6"/>
      <c r="U356" s="6"/>
      <c r="V356" s="6"/>
      <c r="W356" s="6"/>
      <c r="X356" s="6"/>
      <c r="Y356" s="6"/>
      <c r="Z356" s="6"/>
      <c r="AA356" s="6"/>
    </row>
    <row r="357" spans="1:27">
      <c r="A357" s="6"/>
      <c r="B357" s="6"/>
      <c r="C357" s="288" t="s">
        <v>768</v>
      </c>
      <c r="D357" s="240" t="s">
        <v>388</v>
      </c>
      <c r="E357" s="463">
        <v>893.29</v>
      </c>
      <c r="F357" s="461">
        <v>6.4000000000000001E-2</v>
      </c>
      <c r="G357" s="462">
        <v>8.9999999999999993E-3</v>
      </c>
      <c r="H357" s="463">
        <v>1354.798</v>
      </c>
      <c r="I357" s="461">
        <v>9.1999999999999998E-2</v>
      </c>
      <c r="J357" s="464">
        <v>1.2999999999999999E-2</v>
      </c>
      <c r="K357" s="6"/>
      <c r="L357" s="6"/>
      <c r="M357" s="6"/>
      <c r="N357" s="8"/>
      <c r="O357" s="8"/>
      <c r="P357" s="8"/>
      <c r="Q357" s="6"/>
      <c r="R357" s="6"/>
      <c r="S357" s="6"/>
      <c r="T357" s="6"/>
      <c r="U357" s="6"/>
      <c r="V357" s="6"/>
      <c r="W357" s="6"/>
      <c r="X357" s="6"/>
      <c r="Y357" s="6"/>
      <c r="Z357" s="6"/>
      <c r="AA357" s="6"/>
    </row>
    <row r="358" spans="1:27">
      <c r="A358" s="6"/>
      <c r="B358" s="6"/>
      <c r="C358" s="288" t="s">
        <v>769</v>
      </c>
      <c r="D358" s="240" t="s">
        <v>389</v>
      </c>
      <c r="E358" s="463">
        <v>933.06700000000001</v>
      </c>
      <c r="F358" s="461">
        <v>8.2000000000000003E-2</v>
      </c>
      <c r="G358" s="462">
        <v>1.2E-2</v>
      </c>
      <c r="H358" s="463">
        <v>1671.028</v>
      </c>
      <c r="I358" s="461">
        <v>0.152</v>
      </c>
      <c r="J358" s="464">
        <v>2.1999999999999999E-2</v>
      </c>
      <c r="K358" s="6"/>
      <c r="L358" s="6"/>
      <c r="M358" s="6"/>
      <c r="N358" s="8"/>
      <c r="O358" s="8"/>
      <c r="P358" s="8"/>
      <c r="Q358" s="6"/>
      <c r="R358" s="6"/>
      <c r="S358" s="6"/>
      <c r="T358" s="6"/>
      <c r="U358" s="6"/>
      <c r="V358" s="6"/>
      <c r="W358" s="6"/>
      <c r="X358" s="6"/>
      <c r="Y358" s="6"/>
      <c r="Z358" s="6"/>
      <c r="AA358" s="6"/>
    </row>
    <row r="359" spans="1:27">
      <c r="A359" s="6"/>
      <c r="B359" s="6"/>
      <c r="C359" s="288" t="s">
        <v>770</v>
      </c>
      <c r="D359" s="240" t="s">
        <v>390</v>
      </c>
      <c r="E359" s="463">
        <v>622.98699999999997</v>
      </c>
      <c r="F359" s="461">
        <v>4.7E-2</v>
      </c>
      <c r="G359" s="462">
        <v>7.0000000000000001E-3</v>
      </c>
      <c r="H359" s="463">
        <v>1308.837</v>
      </c>
      <c r="I359" s="461">
        <v>9.9000000000000005E-2</v>
      </c>
      <c r="J359" s="464">
        <v>1.4E-2</v>
      </c>
      <c r="K359" s="6"/>
      <c r="L359" s="6"/>
      <c r="M359" s="6"/>
      <c r="N359" s="8"/>
      <c r="O359" s="8"/>
      <c r="P359" s="8"/>
      <c r="Q359" s="6"/>
      <c r="R359" s="6"/>
      <c r="S359" s="6"/>
      <c r="T359" s="6"/>
      <c r="U359" s="6"/>
      <c r="V359" s="6"/>
      <c r="W359" s="6"/>
      <c r="X359" s="6"/>
      <c r="Y359" s="6"/>
      <c r="Z359" s="6"/>
      <c r="AA359" s="6"/>
    </row>
    <row r="360" spans="1:27" ht="16" thickBot="1">
      <c r="A360" s="6"/>
      <c r="B360" s="6"/>
      <c r="C360" s="465" t="s">
        <v>391</v>
      </c>
      <c r="D360" s="237" t="s">
        <v>391</v>
      </c>
      <c r="E360" s="469">
        <v>823.149</v>
      </c>
      <c r="F360" s="467">
        <v>6.6000000000000003E-2</v>
      </c>
      <c r="G360" s="468">
        <v>8.9999999999999993E-3</v>
      </c>
      <c r="H360" s="469">
        <v>1405.3219999999999</v>
      </c>
      <c r="I360" s="467">
        <v>0.107</v>
      </c>
      <c r="J360" s="470">
        <v>1.4999999999999999E-2</v>
      </c>
      <c r="K360" s="6"/>
      <c r="L360" s="6"/>
      <c r="M360" s="6"/>
      <c r="N360" s="8"/>
      <c r="O360" s="8"/>
      <c r="P360" s="8"/>
      <c r="Q360" s="6"/>
      <c r="R360" s="6"/>
      <c r="S360" s="6"/>
      <c r="T360" s="6"/>
      <c r="U360" s="6"/>
      <c r="V360" s="6"/>
      <c r="W360" s="6"/>
      <c r="X360" s="6"/>
      <c r="Y360" s="6"/>
      <c r="Z360" s="6"/>
      <c r="AA360" s="6"/>
    </row>
    <row r="361" spans="1:27">
      <c r="A361" s="6"/>
      <c r="B361" s="7"/>
      <c r="C361" s="471" t="s">
        <v>830</v>
      </c>
      <c r="D361" s="570"/>
      <c r="E361" s="570"/>
      <c r="F361" s="218"/>
      <c r="G361" s="219"/>
      <c r="H361" s="219"/>
      <c r="I361" s="219"/>
      <c r="J361" s="6"/>
      <c r="K361" s="220"/>
      <c r="L361" s="220"/>
      <c r="M361" s="6"/>
      <c r="N361" s="6"/>
      <c r="O361" s="6"/>
      <c r="P361" s="6"/>
      <c r="Q361" s="6"/>
      <c r="R361" s="6"/>
      <c r="S361" s="6"/>
      <c r="T361" s="6"/>
      <c r="U361" s="6"/>
      <c r="V361" s="6"/>
      <c r="W361" s="6"/>
      <c r="X361" s="6"/>
      <c r="Y361" s="6"/>
      <c r="Z361" s="6"/>
      <c r="AA361" s="6"/>
    </row>
    <row r="362" spans="1:27">
      <c r="A362" s="122"/>
      <c r="B362" s="38"/>
      <c r="C362" s="473" t="s">
        <v>831</v>
      </c>
      <c r="D362" s="219"/>
      <c r="E362" s="219"/>
      <c r="F362" s="219"/>
      <c r="G362" s="219"/>
      <c r="H362" s="219"/>
      <c r="I362" s="219"/>
      <c r="J362" s="122"/>
      <c r="K362" s="474"/>
      <c r="L362" s="475"/>
      <c r="M362" s="122"/>
      <c r="N362" s="122"/>
      <c r="O362" s="122"/>
      <c r="P362" s="122"/>
      <c r="Q362" s="122"/>
      <c r="R362" s="122"/>
      <c r="S362" s="122"/>
      <c r="T362" s="122"/>
      <c r="U362" s="122"/>
      <c r="V362" s="122"/>
      <c r="W362" s="122"/>
      <c r="X362" s="122"/>
      <c r="Y362" s="122"/>
      <c r="Z362" s="122"/>
      <c r="AA362" s="122"/>
    </row>
    <row r="363" spans="1:27">
      <c r="A363" s="6"/>
      <c r="B363" s="7"/>
      <c r="C363" s="917" t="s">
        <v>773</v>
      </c>
      <c r="D363" s="879"/>
      <c r="E363" s="879"/>
      <c r="F363" s="879"/>
      <c r="G363" s="879"/>
      <c r="H363" s="879"/>
      <c r="I363" s="879"/>
      <c r="J363" s="879"/>
      <c r="K363" s="13"/>
      <c r="L363" s="6"/>
      <c r="M363" s="6"/>
      <c r="N363" s="6"/>
      <c r="O363" s="6"/>
      <c r="P363" s="6"/>
      <c r="Q363" s="6"/>
      <c r="R363" s="6"/>
      <c r="S363" s="6"/>
      <c r="T363" s="6"/>
      <c r="U363" s="6"/>
      <c r="V363" s="6"/>
      <c r="W363" s="6"/>
      <c r="X363" s="6"/>
      <c r="Y363" s="6"/>
      <c r="Z363" s="6"/>
      <c r="AA363" s="6"/>
    </row>
    <row r="364" spans="1:27">
      <c r="A364" s="6"/>
      <c r="B364" s="7"/>
      <c r="C364" s="879" t="s">
        <v>774</v>
      </c>
      <c r="D364" s="879"/>
      <c r="E364" s="879"/>
      <c r="F364" s="879"/>
      <c r="G364" s="879"/>
      <c r="H364" s="879"/>
      <c r="I364" s="879"/>
      <c r="J364" s="879"/>
      <c r="K364" s="13"/>
      <c r="L364" s="6"/>
      <c r="M364" s="6"/>
      <c r="N364" s="6"/>
      <c r="O364" s="6"/>
      <c r="P364" s="6"/>
      <c r="Q364" s="6"/>
      <c r="R364" s="6"/>
      <c r="S364" s="6"/>
      <c r="T364" s="6"/>
      <c r="U364" s="6"/>
      <c r="V364" s="6"/>
      <c r="W364" s="6"/>
      <c r="X364" s="6"/>
      <c r="Y364" s="6"/>
      <c r="Z364" s="6"/>
      <c r="AA364" s="6"/>
    </row>
    <row r="365" spans="1:27">
      <c r="A365" s="6"/>
      <c r="B365" s="7"/>
      <c r="C365" s="473" t="s">
        <v>832</v>
      </c>
      <c r="D365" s="123"/>
      <c r="E365" s="123"/>
      <c r="F365" s="123"/>
      <c r="G365" s="123"/>
      <c r="H365" s="123"/>
      <c r="I365" s="123"/>
      <c r="J365" s="123"/>
      <c r="K365" s="13"/>
      <c r="L365" s="6"/>
      <c r="M365" s="6"/>
      <c r="N365" s="6"/>
      <c r="O365" s="6"/>
      <c r="P365" s="6"/>
      <c r="Q365" s="6"/>
      <c r="R365" s="6"/>
      <c r="S365" s="6"/>
      <c r="T365" s="6"/>
      <c r="U365" s="6"/>
      <c r="V365" s="6"/>
      <c r="W365" s="6"/>
      <c r="X365" s="6"/>
      <c r="Y365" s="6"/>
      <c r="Z365" s="6"/>
      <c r="AA365" s="6"/>
    </row>
    <row r="366" spans="1:27">
      <c r="A366" s="6"/>
      <c r="B366" s="7"/>
      <c r="C366" s="403" t="s">
        <v>725</v>
      </c>
      <c r="D366" s="219"/>
      <c r="E366" s="219"/>
      <c r="F366" s="219"/>
      <c r="G366" s="219"/>
      <c r="H366" s="219"/>
      <c r="I366" s="219"/>
      <c r="J366" s="219"/>
      <c r="K366" s="219"/>
      <c r="L366" s="110"/>
      <c r="M366" s="110"/>
      <c r="N366" s="6"/>
      <c r="O366" s="6"/>
      <c r="P366" s="6"/>
      <c r="Q366" s="6"/>
      <c r="R366" s="6"/>
      <c r="S366" s="6"/>
      <c r="T366" s="6"/>
      <c r="U366" s="6"/>
      <c r="V366" s="6"/>
      <c r="W366" s="6"/>
      <c r="X366" s="6"/>
      <c r="Y366" s="6"/>
      <c r="Z366" s="6"/>
      <c r="AA366" s="6"/>
    </row>
    <row r="367" spans="1:27">
      <c r="A367" s="6"/>
      <c r="B367" s="7"/>
      <c r="C367" s="221"/>
      <c r="D367" s="221"/>
      <c r="E367" s="221"/>
      <c r="F367" s="6"/>
      <c r="G367" s="6"/>
      <c r="H367" s="6"/>
      <c r="I367" s="6"/>
      <c r="J367" s="6"/>
      <c r="K367" s="6"/>
      <c r="L367" s="6"/>
      <c r="M367" s="6"/>
      <c r="N367" s="6"/>
      <c r="O367" s="6"/>
      <c r="P367" s="6"/>
      <c r="Q367" s="6"/>
      <c r="R367" s="6"/>
      <c r="S367" s="6"/>
      <c r="T367" s="6"/>
      <c r="U367" s="6"/>
      <c r="V367" s="6"/>
      <c r="W367" s="6"/>
      <c r="X367" s="6"/>
      <c r="Y367" s="6"/>
      <c r="Z367" s="6"/>
      <c r="AA367" s="6"/>
    </row>
    <row r="368" spans="1:27">
      <c r="A368" s="6"/>
      <c r="B368" s="7"/>
      <c r="C368" s="221"/>
      <c r="D368" s="221"/>
      <c r="E368" s="221"/>
      <c r="F368" s="6"/>
      <c r="G368" s="6"/>
      <c r="H368" s="6"/>
      <c r="I368" s="6"/>
      <c r="J368" s="6"/>
      <c r="K368" s="6"/>
      <c r="L368" s="6"/>
      <c r="M368" s="6"/>
      <c r="N368" s="6"/>
      <c r="O368" s="6"/>
      <c r="P368" s="6"/>
      <c r="Q368" s="6"/>
      <c r="R368" s="6"/>
      <c r="S368" s="6"/>
      <c r="T368" s="6"/>
      <c r="U368" s="6"/>
      <c r="V368" s="6"/>
      <c r="W368" s="6"/>
      <c r="X368" s="6"/>
      <c r="Y368" s="6"/>
      <c r="Z368" s="6"/>
      <c r="AA368" s="6"/>
    </row>
    <row r="369" spans="1:27">
      <c r="A369" s="6"/>
      <c r="B369" s="7"/>
      <c r="C369" s="221"/>
      <c r="D369" s="221"/>
      <c r="E369" s="221"/>
      <c r="F369" s="6"/>
      <c r="G369" s="6"/>
      <c r="H369" s="6"/>
      <c r="I369" s="222"/>
      <c r="J369" s="6"/>
      <c r="K369" s="6"/>
      <c r="L369" s="6"/>
      <c r="M369" s="6"/>
      <c r="N369" s="6"/>
      <c r="O369" s="6"/>
      <c r="P369" s="6"/>
      <c r="Q369" s="6"/>
      <c r="R369" s="6"/>
      <c r="S369" s="6"/>
      <c r="T369" s="6"/>
      <c r="U369" s="6"/>
      <c r="V369" s="6"/>
      <c r="W369" s="6"/>
      <c r="X369" s="6"/>
      <c r="Y369" s="6"/>
      <c r="Z369" s="6"/>
      <c r="AA369" s="6"/>
    </row>
    <row r="370" spans="1:27">
      <c r="A370" s="6"/>
      <c r="B370" s="7"/>
      <c r="C370" s="221"/>
      <c r="D370" s="221"/>
      <c r="E370" s="221"/>
      <c r="F370" s="6"/>
      <c r="G370" s="6"/>
      <c r="H370" s="6"/>
      <c r="I370" s="6"/>
      <c r="J370" s="6"/>
      <c r="K370" s="6"/>
      <c r="L370" s="6"/>
      <c r="M370" s="6"/>
      <c r="N370" s="6"/>
      <c r="O370" s="6"/>
      <c r="P370" s="6"/>
      <c r="Q370" s="6"/>
      <c r="R370" s="6"/>
      <c r="S370" s="6"/>
      <c r="T370" s="6"/>
      <c r="U370" s="6"/>
      <c r="V370" s="6"/>
      <c r="W370" s="6"/>
      <c r="X370" s="6"/>
      <c r="Y370" s="6"/>
      <c r="Z370" s="6"/>
      <c r="AA370" s="6"/>
    </row>
    <row r="371" spans="1:27">
      <c r="A371" s="6"/>
      <c r="B371" s="7"/>
      <c r="C371" s="221"/>
      <c r="D371" s="221"/>
      <c r="E371" s="221"/>
      <c r="F371" s="6"/>
      <c r="G371" s="6"/>
      <c r="H371" s="6"/>
      <c r="I371" s="6"/>
      <c r="J371" s="6"/>
      <c r="K371" s="6"/>
      <c r="L371" s="6"/>
      <c r="M371" s="6"/>
      <c r="N371" s="6"/>
      <c r="O371" s="6"/>
      <c r="P371" s="6"/>
      <c r="Q371" s="6"/>
      <c r="R371" s="6"/>
      <c r="S371" s="6"/>
      <c r="T371" s="6"/>
      <c r="U371" s="6"/>
      <c r="V371" s="6"/>
      <c r="W371" s="6"/>
      <c r="X371" s="6"/>
      <c r="Y371" s="6"/>
      <c r="Z371" s="6"/>
      <c r="AA371" s="6"/>
    </row>
    <row r="372" spans="1:27">
      <c r="A372" s="6"/>
      <c r="B372" s="7"/>
      <c r="C372" s="221"/>
      <c r="D372" s="221"/>
      <c r="E372" s="221"/>
      <c r="F372" s="6"/>
      <c r="G372" s="6"/>
      <c r="H372" s="6"/>
      <c r="I372" s="6"/>
      <c r="J372" s="6"/>
      <c r="K372" s="8"/>
      <c r="L372" s="6"/>
      <c r="M372" s="6"/>
      <c r="N372" s="6"/>
      <c r="O372" s="6"/>
      <c r="P372" s="6"/>
      <c r="Q372" s="6"/>
      <c r="R372" s="6"/>
      <c r="S372" s="6"/>
      <c r="T372" s="6"/>
      <c r="U372" s="6"/>
      <c r="V372" s="6"/>
      <c r="W372" s="6"/>
      <c r="X372" s="6"/>
      <c r="Y372" s="6"/>
      <c r="Z372" s="6"/>
      <c r="AA372" s="6"/>
    </row>
    <row r="373" spans="1:27">
      <c r="A373" s="6"/>
      <c r="B373" s="7"/>
      <c r="C373" s="221"/>
      <c r="D373" s="221"/>
      <c r="E373" s="221"/>
      <c r="F373" s="6"/>
      <c r="G373" s="6"/>
      <c r="H373" s="6"/>
      <c r="I373" s="6"/>
      <c r="J373" s="6"/>
      <c r="K373" s="6"/>
      <c r="L373" s="6"/>
      <c r="M373" s="6"/>
      <c r="N373" s="6"/>
      <c r="O373" s="6"/>
      <c r="P373" s="6"/>
      <c r="Q373" s="6"/>
      <c r="R373" s="6"/>
      <c r="S373" s="6"/>
      <c r="T373" s="6"/>
      <c r="U373" s="6"/>
      <c r="V373" s="6"/>
      <c r="W373" s="6"/>
      <c r="X373" s="6"/>
      <c r="Y373" s="6"/>
      <c r="Z373" s="6"/>
      <c r="AA373" s="6"/>
    </row>
    <row r="374" spans="1:27">
      <c r="A374" s="6"/>
      <c r="B374" s="7"/>
      <c r="C374" s="221"/>
      <c r="D374" s="221"/>
      <c r="E374" s="221"/>
      <c r="F374" s="6"/>
      <c r="G374" s="6"/>
      <c r="H374" s="6"/>
      <c r="I374" s="6"/>
      <c r="J374" s="6"/>
      <c r="K374" s="6"/>
      <c r="L374" s="6"/>
      <c r="M374" s="6"/>
      <c r="N374" s="6"/>
      <c r="O374" s="6"/>
      <c r="P374" s="6"/>
      <c r="Q374" s="6"/>
      <c r="R374" s="6"/>
      <c r="S374" s="6"/>
      <c r="T374" s="6"/>
      <c r="U374" s="6"/>
      <c r="V374" s="6"/>
      <c r="W374" s="6"/>
      <c r="X374" s="6"/>
      <c r="Y374" s="6"/>
      <c r="Z374" s="6"/>
      <c r="AA374" s="6"/>
    </row>
    <row r="375" spans="1:27">
      <c r="A375" s="6"/>
      <c r="B375" s="7"/>
      <c r="C375" s="221"/>
      <c r="D375" s="221"/>
      <c r="E375" s="221"/>
      <c r="F375" s="6"/>
      <c r="G375" s="6"/>
      <c r="H375" s="6"/>
      <c r="I375" s="6"/>
      <c r="J375" s="6"/>
      <c r="K375" s="6"/>
      <c r="L375" s="6"/>
      <c r="M375" s="6"/>
      <c r="N375" s="6"/>
      <c r="O375" s="6"/>
      <c r="P375" s="6"/>
      <c r="Q375" s="6"/>
      <c r="R375" s="6"/>
      <c r="S375" s="6"/>
      <c r="T375" s="6"/>
      <c r="U375" s="6"/>
      <c r="V375" s="6"/>
      <c r="W375" s="6"/>
      <c r="X375" s="6"/>
      <c r="Y375" s="6"/>
      <c r="Z375" s="6"/>
      <c r="AA375" s="6"/>
    </row>
    <row r="376" spans="1:27">
      <c r="A376" s="6"/>
      <c r="B376" s="7"/>
      <c r="C376" s="221"/>
      <c r="D376" s="221"/>
      <c r="E376" s="221"/>
      <c r="F376" s="6"/>
      <c r="G376" s="6"/>
      <c r="H376" s="6"/>
      <c r="I376" s="6"/>
      <c r="J376" s="6"/>
      <c r="K376" s="6"/>
      <c r="L376" s="6"/>
      <c r="M376" s="6"/>
      <c r="N376" s="6"/>
      <c r="O376" s="6"/>
      <c r="P376" s="6"/>
      <c r="Q376" s="6"/>
      <c r="R376" s="6"/>
      <c r="S376" s="6"/>
      <c r="T376" s="6"/>
      <c r="U376" s="6"/>
      <c r="V376" s="6"/>
      <c r="W376" s="6"/>
      <c r="X376" s="6"/>
      <c r="Y376" s="6"/>
      <c r="Z376" s="6"/>
      <c r="AA376" s="6"/>
    </row>
    <row r="377" spans="1:27">
      <c r="A377" s="6"/>
      <c r="B377" s="7"/>
      <c r="C377" s="221"/>
      <c r="D377" s="221"/>
      <c r="E377" s="221"/>
      <c r="F377" s="6"/>
      <c r="G377" s="6"/>
      <c r="H377" s="6"/>
      <c r="I377" s="6"/>
      <c r="J377" s="6"/>
      <c r="K377" s="6"/>
      <c r="L377" s="6"/>
      <c r="M377" s="6"/>
      <c r="N377" s="6"/>
      <c r="O377" s="6"/>
      <c r="P377" s="6"/>
      <c r="Q377" s="6"/>
      <c r="R377" s="6"/>
      <c r="S377" s="6"/>
      <c r="T377" s="6"/>
      <c r="U377" s="6"/>
      <c r="V377" s="6"/>
      <c r="W377" s="6"/>
      <c r="X377" s="6"/>
      <c r="Y377" s="6"/>
      <c r="Z377" s="6"/>
      <c r="AA377" s="6"/>
    </row>
    <row r="378" spans="1:27">
      <c r="A378" s="6"/>
      <c r="B378" s="7"/>
      <c r="C378" s="221"/>
      <c r="D378" s="221"/>
      <c r="E378" s="221"/>
      <c r="F378" s="6"/>
      <c r="G378" s="6"/>
      <c r="H378" s="6"/>
      <c r="I378" s="6"/>
      <c r="J378" s="6"/>
      <c r="K378" s="6"/>
      <c r="L378" s="6"/>
      <c r="M378" s="6"/>
      <c r="N378" s="6"/>
      <c r="O378" s="6"/>
      <c r="P378" s="6"/>
      <c r="Q378" s="6"/>
      <c r="R378" s="6"/>
      <c r="S378" s="6"/>
      <c r="T378" s="6"/>
      <c r="U378" s="6"/>
      <c r="V378" s="6"/>
      <c r="W378" s="6"/>
      <c r="X378" s="6"/>
      <c r="Y378" s="6"/>
      <c r="Z378" s="6"/>
      <c r="AA378" s="6"/>
    </row>
    <row r="379" spans="1:27">
      <c r="A379" s="6"/>
      <c r="B379" s="7"/>
      <c r="C379" s="221"/>
      <c r="D379" s="221"/>
      <c r="E379" s="221"/>
      <c r="F379" s="6"/>
      <c r="G379" s="6"/>
      <c r="H379" s="6"/>
      <c r="I379" s="6"/>
      <c r="J379" s="6"/>
      <c r="K379" s="6"/>
      <c r="L379" s="6"/>
      <c r="M379" s="6"/>
      <c r="N379" s="6"/>
      <c r="O379" s="6"/>
      <c r="P379" s="6"/>
      <c r="Q379" s="6"/>
      <c r="R379" s="6"/>
      <c r="S379" s="6"/>
      <c r="T379" s="6"/>
      <c r="U379" s="6"/>
      <c r="V379" s="6"/>
      <c r="W379" s="6"/>
      <c r="X379" s="6"/>
      <c r="Y379" s="6"/>
      <c r="Z379" s="6"/>
      <c r="AA379" s="6"/>
    </row>
    <row r="380" spans="1:27">
      <c r="A380" s="6"/>
      <c r="B380" s="7"/>
      <c r="C380" s="221"/>
      <c r="D380" s="221"/>
      <c r="E380" s="221"/>
      <c r="F380" s="6"/>
      <c r="G380" s="6"/>
      <c r="H380" s="6"/>
      <c r="I380" s="6"/>
      <c r="J380" s="6"/>
      <c r="K380" s="6"/>
      <c r="L380" s="6"/>
      <c r="M380" s="6"/>
      <c r="N380" s="6"/>
      <c r="O380" s="6"/>
      <c r="P380" s="6"/>
      <c r="Q380" s="6"/>
      <c r="R380" s="6"/>
      <c r="S380" s="6"/>
      <c r="T380" s="6"/>
      <c r="U380" s="6"/>
      <c r="V380" s="6"/>
      <c r="W380" s="6"/>
      <c r="X380" s="6"/>
      <c r="Y380" s="6"/>
      <c r="Z380" s="6"/>
      <c r="AA380" s="6"/>
    </row>
    <row r="381" spans="1:27">
      <c r="A381" s="6"/>
      <c r="B381" s="7"/>
      <c r="C381" s="221"/>
      <c r="D381" s="221"/>
      <c r="E381" s="221"/>
      <c r="F381" s="6"/>
      <c r="G381" s="6"/>
      <c r="H381" s="6"/>
      <c r="I381" s="6"/>
      <c r="J381" s="6"/>
      <c r="K381" s="6"/>
      <c r="L381" s="6"/>
      <c r="M381" s="6"/>
      <c r="N381" s="6"/>
      <c r="O381" s="6"/>
      <c r="P381" s="6"/>
      <c r="Q381" s="6"/>
      <c r="R381" s="6"/>
      <c r="S381" s="6"/>
      <c r="T381" s="6"/>
      <c r="U381" s="6"/>
      <c r="V381" s="6"/>
      <c r="W381" s="6"/>
      <c r="X381" s="6"/>
      <c r="Y381" s="6"/>
      <c r="Z381" s="6"/>
      <c r="AA381" s="6"/>
    </row>
    <row r="382" spans="1:27">
      <c r="A382" s="6"/>
      <c r="B382" s="7"/>
      <c r="C382" s="221"/>
      <c r="D382" s="221"/>
      <c r="E382" s="221"/>
      <c r="F382" s="6"/>
      <c r="G382" s="6"/>
      <c r="H382" s="6"/>
      <c r="I382" s="6"/>
      <c r="J382" s="6"/>
      <c r="K382" s="6"/>
      <c r="L382" s="6"/>
      <c r="M382" s="6"/>
      <c r="N382" s="6"/>
      <c r="O382" s="6"/>
      <c r="P382" s="6"/>
      <c r="Q382" s="6"/>
      <c r="R382" s="6"/>
      <c r="S382" s="6"/>
      <c r="T382" s="6"/>
      <c r="U382" s="6"/>
      <c r="V382" s="6"/>
      <c r="W382" s="6"/>
      <c r="X382" s="6"/>
      <c r="Y382" s="6"/>
      <c r="Z382" s="6"/>
      <c r="AA382" s="6"/>
    </row>
    <row r="383" spans="1:27">
      <c r="A383" s="6"/>
      <c r="B383" s="7"/>
      <c r="C383" s="221"/>
      <c r="D383" s="221"/>
      <c r="E383" s="221"/>
      <c r="F383" s="6"/>
      <c r="G383" s="6"/>
      <c r="H383" s="6"/>
      <c r="I383" s="6"/>
      <c r="J383" s="6"/>
      <c r="K383" s="6"/>
      <c r="L383" s="6"/>
      <c r="M383" s="6"/>
      <c r="N383" s="6"/>
      <c r="O383" s="6"/>
      <c r="P383" s="6"/>
      <c r="Q383" s="6"/>
      <c r="R383" s="6"/>
      <c r="S383" s="6"/>
      <c r="T383" s="6"/>
      <c r="U383" s="6"/>
      <c r="V383" s="6"/>
      <c r="W383" s="6"/>
      <c r="X383" s="6"/>
      <c r="Y383" s="6"/>
      <c r="Z383" s="6"/>
      <c r="AA383" s="6"/>
    </row>
    <row r="384" spans="1:27">
      <c r="A384" s="6"/>
      <c r="B384" s="7"/>
      <c r="C384" s="221"/>
      <c r="D384" s="221"/>
      <c r="E384" s="221"/>
      <c r="F384" s="6"/>
      <c r="G384" s="6"/>
      <c r="H384" s="6"/>
      <c r="I384" s="6"/>
      <c r="J384" s="6"/>
      <c r="K384" s="6"/>
      <c r="L384" s="6"/>
      <c r="M384" s="6"/>
      <c r="N384" s="6"/>
      <c r="O384" s="6"/>
      <c r="P384" s="6"/>
      <c r="Q384" s="6"/>
      <c r="R384" s="6"/>
      <c r="S384" s="6"/>
      <c r="T384" s="6"/>
      <c r="U384" s="6"/>
      <c r="V384" s="6"/>
      <c r="W384" s="6"/>
      <c r="X384" s="6"/>
      <c r="Y384" s="6"/>
      <c r="Z384" s="6"/>
      <c r="AA384" s="6"/>
    </row>
    <row r="385" spans="1:27">
      <c r="A385" s="6"/>
      <c r="B385" s="7"/>
      <c r="C385" s="221"/>
      <c r="D385" s="221"/>
      <c r="E385" s="221"/>
      <c r="F385" s="6"/>
      <c r="G385" s="6"/>
      <c r="H385" s="6"/>
      <c r="I385" s="6"/>
      <c r="J385" s="6"/>
      <c r="K385" s="6"/>
      <c r="L385" s="6"/>
      <c r="M385" s="6"/>
      <c r="N385" s="6"/>
      <c r="O385" s="6"/>
      <c r="P385" s="6"/>
      <c r="Q385" s="6"/>
      <c r="R385" s="6"/>
      <c r="S385" s="6"/>
      <c r="T385" s="6"/>
      <c r="U385" s="6"/>
      <c r="V385" s="6"/>
      <c r="W385" s="6"/>
      <c r="X385" s="6"/>
      <c r="Y385" s="6"/>
      <c r="Z385" s="6"/>
      <c r="AA385" s="6"/>
    </row>
    <row r="386" spans="1:27">
      <c r="A386" s="6"/>
      <c r="B386" s="7"/>
      <c r="C386" s="221"/>
      <c r="D386" s="221"/>
      <c r="E386" s="221"/>
      <c r="F386" s="6"/>
      <c r="G386" s="6"/>
      <c r="H386" s="6"/>
      <c r="I386" s="6"/>
      <c r="J386" s="6"/>
      <c r="K386" s="6"/>
      <c r="L386" s="6"/>
      <c r="M386" s="6"/>
      <c r="N386" s="6"/>
      <c r="O386" s="6"/>
      <c r="P386" s="6"/>
      <c r="Q386" s="6"/>
      <c r="R386" s="6"/>
      <c r="S386" s="6"/>
      <c r="T386" s="6"/>
      <c r="U386" s="6"/>
      <c r="V386" s="6"/>
      <c r="W386" s="6"/>
      <c r="X386" s="6"/>
      <c r="Y386" s="6"/>
      <c r="Z386" s="6"/>
      <c r="AA386" s="6"/>
    </row>
    <row r="387" spans="1:27">
      <c r="A387" s="6"/>
      <c r="B387" s="7"/>
      <c r="C387" s="221"/>
      <c r="D387" s="221"/>
      <c r="E387" s="221"/>
      <c r="F387" s="6"/>
      <c r="G387" s="6"/>
      <c r="H387" s="6"/>
      <c r="I387" s="6"/>
      <c r="J387" s="6"/>
      <c r="K387" s="6"/>
      <c r="L387" s="6"/>
      <c r="M387" s="6"/>
      <c r="N387" s="6"/>
      <c r="O387" s="6"/>
      <c r="P387" s="6"/>
      <c r="Q387" s="6"/>
      <c r="R387" s="6"/>
      <c r="S387" s="6"/>
      <c r="T387" s="6"/>
      <c r="U387" s="6"/>
      <c r="V387" s="6"/>
      <c r="W387" s="6"/>
      <c r="X387" s="6"/>
      <c r="Y387" s="6"/>
      <c r="Z387" s="6"/>
      <c r="AA387" s="6"/>
    </row>
    <row r="388" spans="1:27">
      <c r="A388" s="6"/>
      <c r="B388" s="7"/>
      <c r="C388" s="221"/>
      <c r="D388" s="221"/>
      <c r="E388" s="221"/>
      <c r="F388" s="6"/>
      <c r="G388" s="6"/>
      <c r="H388" s="6"/>
      <c r="I388" s="6"/>
      <c r="J388" s="6"/>
      <c r="K388" s="6"/>
      <c r="L388" s="6"/>
      <c r="M388" s="6"/>
      <c r="N388" s="6"/>
      <c r="O388" s="6"/>
      <c r="P388" s="6"/>
      <c r="Q388" s="6"/>
      <c r="R388" s="6"/>
      <c r="S388" s="6"/>
      <c r="T388" s="6"/>
      <c r="U388" s="6"/>
      <c r="V388" s="6"/>
      <c r="W388" s="6"/>
      <c r="X388" s="6"/>
      <c r="Y388" s="6"/>
      <c r="Z388" s="6"/>
      <c r="AA388" s="6"/>
    </row>
    <row r="389" spans="1:27">
      <c r="A389" s="6"/>
      <c r="B389" s="7"/>
      <c r="C389" s="221"/>
      <c r="D389" s="221"/>
      <c r="E389" s="221"/>
      <c r="F389" s="6"/>
      <c r="G389" s="6"/>
      <c r="H389" s="6"/>
      <c r="I389" s="6"/>
      <c r="J389" s="6"/>
      <c r="K389" s="6"/>
      <c r="L389" s="6"/>
      <c r="M389" s="6"/>
      <c r="N389" s="6"/>
      <c r="O389" s="6"/>
      <c r="P389" s="6"/>
      <c r="Q389" s="6"/>
      <c r="R389" s="6"/>
      <c r="S389" s="6"/>
      <c r="T389" s="6"/>
      <c r="U389" s="6"/>
      <c r="V389" s="6"/>
      <c r="W389" s="6"/>
      <c r="X389" s="6"/>
      <c r="Y389" s="6"/>
      <c r="Z389" s="6"/>
      <c r="AA389" s="6"/>
    </row>
    <row r="390" spans="1:27">
      <c r="A390" s="6"/>
      <c r="B390" s="7"/>
      <c r="C390" s="221"/>
      <c r="D390" s="221"/>
      <c r="E390" s="221"/>
      <c r="F390" s="6"/>
      <c r="G390" s="6"/>
      <c r="H390" s="6"/>
      <c r="I390" s="6"/>
      <c r="J390" s="6"/>
      <c r="K390" s="6"/>
      <c r="L390" s="6"/>
      <c r="M390" s="6"/>
      <c r="N390" s="6"/>
      <c r="O390" s="6"/>
      <c r="P390" s="6"/>
      <c r="Q390" s="6"/>
      <c r="R390" s="6"/>
      <c r="S390" s="6"/>
      <c r="T390" s="6"/>
      <c r="U390" s="6"/>
      <c r="V390" s="6"/>
      <c r="W390" s="6"/>
      <c r="X390" s="6"/>
      <c r="Y390" s="6"/>
      <c r="Z390" s="6"/>
      <c r="AA390" s="6"/>
    </row>
    <row r="391" spans="1:27">
      <c r="A391" s="6"/>
      <c r="B391" s="7"/>
      <c r="C391" s="221"/>
      <c r="D391" s="221"/>
      <c r="E391" s="221"/>
      <c r="F391" s="6"/>
      <c r="G391" s="6"/>
      <c r="H391" s="6"/>
      <c r="I391" s="6"/>
      <c r="J391" s="6"/>
      <c r="K391" s="6"/>
      <c r="L391" s="6"/>
      <c r="M391" s="6"/>
      <c r="N391" s="6"/>
      <c r="O391" s="6"/>
      <c r="P391" s="6"/>
      <c r="Q391" s="6"/>
      <c r="R391" s="6"/>
      <c r="S391" s="6"/>
      <c r="T391" s="6"/>
      <c r="U391" s="6"/>
      <c r="V391" s="6"/>
      <c r="W391" s="6"/>
      <c r="X391" s="6"/>
      <c r="Y391" s="6"/>
      <c r="Z391" s="6"/>
      <c r="AA391" s="6"/>
    </row>
    <row r="392" spans="1:27">
      <c r="A392" s="6"/>
      <c r="B392" s="7"/>
      <c r="C392" s="221"/>
      <c r="D392" s="221"/>
      <c r="E392" s="221"/>
      <c r="F392" s="6"/>
      <c r="G392" s="6"/>
      <c r="H392" s="6"/>
      <c r="I392" s="6"/>
      <c r="J392" s="6"/>
      <c r="K392" s="6"/>
      <c r="L392" s="6"/>
      <c r="M392" s="6"/>
      <c r="N392" s="6"/>
      <c r="O392" s="6"/>
      <c r="P392" s="6"/>
      <c r="Q392" s="6"/>
      <c r="R392" s="6"/>
      <c r="S392" s="6"/>
      <c r="T392" s="6"/>
      <c r="U392" s="6"/>
      <c r="V392" s="6"/>
      <c r="W392" s="6"/>
      <c r="X392" s="6"/>
      <c r="Y392" s="6"/>
      <c r="Z392" s="6"/>
      <c r="AA392" s="6"/>
    </row>
    <row r="393" spans="1:27">
      <c r="A393" s="6"/>
      <c r="B393" s="7"/>
      <c r="C393" s="221"/>
      <c r="D393" s="221"/>
      <c r="E393" s="221"/>
      <c r="F393" s="6"/>
      <c r="G393" s="6"/>
      <c r="H393" s="6"/>
      <c r="I393" s="6"/>
      <c r="J393" s="6"/>
      <c r="K393" s="6"/>
      <c r="L393" s="6"/>
      <c r="M393" s="6"/>
      <c r="N393" s="6"/>
      <c r="O393" s="6"/>
      <c r="P393" s="6"/>
      <c r="Q393" s="6"/>
      <c r="R393" s="6"/>
      <c r="S393" s="6"/>
      <c r="T393" s="6"/>
      <c r="U393" s="6"/>
      <c r="V393" s="6"/>
      <c r="W393" s="6"/>
      <c r="X393" s="6"/>
      <c r="Y393" s="6"/>
      <c r="Z393" s="6"/>
      <c r="AA393" s="6"/>
    </row>
    <row r="394" spans="1:27">
      <c r="A394" s="6"/>
      <c r="B394" s="7"/>
      <c r="C394" s="221"/>
      <c r="D394" s="221"/>
      <c r="E394" s="221"/>
      <c r="F394" s="6"/>
      <c r="G394" s="6"/>
      <c r="H394" s="6"/>
      <c r="I394" s="6"/>
      <c r="J394" s="6"/>
      <c r="K394" s="6"/>
      <c r="L394" s="6"/>
      <c r="M394" s="6"/>
      <c r="N394" s="6"/>
      <c r="O394" s="6"/>
      <c r="P394" s="6"/>
      <c r="Q394" s="6"/>
      <c r="R394" s="6"/>
      <c r="S394" s="6"/>
      <c r="T394" s="6"/>
      <c r="U394" s="6"/>
      <c r="V394" s="6"/>
      <c r="W394" s="6"/>
      <c r="X394" s="6"/>
      <c r="Y394" s="6"/>
      <c r="Z394" s="6"/>
      <c r="AA394" s="6"/>
    </row>
    <row r="395" spans="1:27">
      <c r="A395" s="6"/>
      <c r="B395" s="7"/>
      <c r="C395" s="221"/>
      <c r="D395" s="221"/>
      <c r="E395" s="221"/>
      <c r="F395" s="6"/>
      <c r="G395" s="6"/>
      <c r="H395" s="6"/>
      <c r="I395" s="6"/>
      <c r="J395" s="6"/>
      <c r="K395" s="6"/>
      <c r="L395" s="6"/>
      <c r="M395" s="6"/>
      <c r="N395" s="6"/>
      <c r="O395" s="6"/>
      <c r="P395" s="6"/>
      <c r="Q395" s="6"/>
      <c r="R395" s="6"/>
      <c r="S395" s="6"/>
      <c r="T395" s="6"/>
      <c r="U395" s="6"/>
      <c r="V395" s="6"/>
      <c r="W395" s="6"/>
      <c r="X395" s="6"/>
      <c r="Y395" s="6"/>
      <c r="Z395" s="6"/>
      <c r="AA395" s="6"/>
    </row>
    <row r="396" spans="1:27">
      <c r="A396" s="6"/>
      <c r="B396" s="7"/>
      <c r="C396" s="221"/>
      <c r="D396" s="221"/>
      <c r="E396" s="221"/>
      <c r="F396" s="6"/>
      <c r="G396" s="6"/>
      <c r="H396" s="6"/>
      <c r="I396" s="6"/>
      <c r="J396" s="6"/>
      <c r="K396" s="6"/>
      <c r="L396" s="6"/>
      <c r="M396" s="6"/>
      <c r="N396" s="6"/>
      <c r="O396" s="6"/>
      <c r="P396" s="6"/>
      <c r="Q396" s="6"/>
      <c r="R396" s="6"/>
      <c r="S396" s="6"/>
      <c r="T396" s="6"/>
      <c r="U396" s="6"/>
      <c r="V396" s="6"/>
      <c r="W396" s="6"/>
      <c r="X396" s="6"/>
      <c r="Y396" s="6"/>
      <c r="Z396" s="6"/>
      <c r="AA396" s="6"/>
    </row>
    <row r="397" spans="1:27">
      <c r="A397" s="6"/>
      <c r="B397" s="7"/>
      <c r="C397" s="221"/>
      <c r="D397" s="221"/>
      <c r="E397" s="221"/>
      <c r="F397" s="6"/>
      <c r="G397" s="6"/>
      <c r="H397" s="6"/>
      <c r="I397" s="6"/>
      <c r="J397" s="6"/>
      <c r="K397" s="6"/>
      <c r="L397" s="6"/>
      <c r="M397" s="6"/>
      <c r="N397" s="6"/>
      <c r="O397" s="6"/>
      <c r="P397" s="6"/>
      <c r="Q397" s="6"/>
      <c r="R397" s="6"/>
      <c r="S397" s="6"/>
      <c r="T397" s="6"/>
      <c r="U397" s="6"/>
      <c r="V397" s="6"/>
      <c r="W397" s="6"/>
      <c r="X397" s="6"/>
      <c r="Y397" s="6"/>
      <c r="Z397" s="6"/>
      <c r="AA397" s="6"/>
    </row>
    <row r="398" spans="1:27">
      <c r="A398" s="6"/>
      <c r="B398" s="7"/>
      <c r="C398" s="221"/>
      <c r="D398" s="221"/>
      <c r="E398" s="221"/>
      <c r="F398" s="6"/>
      <c r="G398" s="6"/>
      <c r="H398" s="6"/>
      <c r="I398" s="110"/>
      <c r="J398" s="110"/>
      <c r="K398" s="6"/>
      <c r="L398" s="6"/>
      <c r="M398" s="6"/>
      <c r="N398" s="6"/>
      <c r="O398" s="6"/>
      <c r="P398" s="6"/>
      <c r="Q398" s="6"/>
      <c r="R398" s="6"/>
      <c r="S398" s="6"/>
      <c r="T398" s="6"/>
      <c r="U398" s="6"/>
      <c r="V398" s="6"/>
      <c r="W398" s="6"/>
      <c r="X398" s="6"/>
      <c r="Y398" s="6"/>
      <c r="Z398" s="6"/>
      <c r="AA398" s="6"/>
    </row>
    <row r="399" spans="1:27" ht="16">
      <c r="A399" s="6"/>
      <c r="B399" s="125" t="s">
        <v>394</v>
      </c>
      <c r="C399" s="126" t="s">
        <v>395</v>
      </c>
      <c r="D399" s="223"/>
      <c r="E399" s="224"/>
      <c r="F399" s="128"/>
      <c r="G399" s="128"/>
      <c r="H399" s="128"/>
      <c r="I399" s="128"/>
      <c r="J399" s="128"/>
      <c r="K399" s="128"/>
      <c r="L399" s="129"/>
      <c r="M399" s="6"/>
      <c r="N399" s="6"/>
      <c r="O399" s="6"/>
      <c r="P399" s="6"/>
      <c r="Q399" s="6"/>
      <c r="R399" s="6"/>
      <c r="S399" s="6"/>
      <c r="T399" s="6"/>
      <c r="U399" s="6"/>
      <c r="V399" s="6"/>
      <c r="W399" s="6"/>
      <c r="X399" s="6"/>
      <c r="Y399" s="6"/>
      <c r="Z399" s="6"/>
      <c r="AA399" s="6"/>
    </row>
    <row r="400" spans="1:27" ht="16" thickBot="1">
      <c r="A400" s="6"/>
      <c r="B400" s="7"/>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33" thickBot="1">
      <c r="A401" s="6"/>
      <c r="B401" s="7"/>
      <c r="C401" s="179"/>
      <c r="D401" s="225" t="s">
        <v>833</v>
      </c>
      <c r="E401" s="132" t="s">
        <v>834</v>
      </c>
      <c r="F401" s="133" t="s">
        <v>835</v>
      </c>
      <c r="G401" s="13"/>
      <c r="H401" s="31"/>
      <c r="I401" s="6"/>
      <c r="J401" s="6"/>
      <c r="K401" s="6"/>
      <c r="L401" s="6"/>
      <c r="M401" s="6"/>
      <c r="N401" s="6"/>
      <c r="O401" s="6"/>
      <c r="P401" s="6"/>
      <c r="Q401" s="6"/>
      <c r="R401" s="6"/>
      <c r="S401" s="6"/>
      <c r="T401" s="6"/>
      <c r="U401" s="6"/>
      <c r="V401" s="6"/>
      <c r="W401" s="6"/>
      <c r="X401" s="6"/>
      <c r="Y401" s="6"/>
      <c r="Z401" s="6"/>
      <c r="AA401" s="6"/>
    </row>
    <row r="402" spans="1:27" ht="16" thickBot="1">
      <c r="A402" s="6"/>
      <c r="B402" s="7"/>
      <c r="C402" s="226" t="s">
        <v>395</v>
      </c>
      <c r="D402" s="118">
        <v>66.33</v>
      </c>
      <c r="E402" s="571">
        <v>1.25</v>
      </c>
      <c r="F402" s="572">
        <v>0.125</v>
      </c>
      <c r="G402" s="316">
        <f>((D402/1000)+(E402/1000)+(F402/1000))</f>
        <v>6.7705000000000001E-2</v>
      </c>
      <c r="H402" s="31"/>
      <c r="I402" s="6"/>
      <c r="J402" s="6"/>
      <c r="K402" s="8"/>
      <c r="L402" s="6"/>
      <c r="M402" s="6"/>
      <c r="N402" s="6"/>
      <c r="O402" s="6"/>
      <c r="P402" s="6"/>
      <c r="Q402" s="6"/>
      <c r="R402" s="6"/>
      <c r="S402" s="6"/>
      <c r="T402" s="6"/>
      <c r="U402" s="6"/>
      <c r="V402" s="6"/>
      <c r="W402" s="6"/>
      <c r="X402" s="6"/>
      <c r="Y402" s="6"/>
      <c r="Z402" s="6"/>
      <c r="AA402" s="6"/>
    </row>
    <row r="403" spans="1:27">
      <c r="A403" s="6"/>
      <c r="B403" s="7"/>
      <c r="C403" s="96" t="s">
        <v>773</v>
      </c>
      <c r="D403" s="21"/>
      <c r="E403" s="97"/>
      <c r="F403" s="97"/>
      <c r="G403" s="97"/>
      <c r="H403" s="21"/>
      <c r="I403" s="21"/>
      <c r="J403" s="21"/>
      <c r="K403" s="21"/>
      <c r="L403" s="6"/>
      <c r="M403" s="6"/>
      <c r="N403" s="6"/>
      <c r="O403" s="6"/>
      <c r="P403" s="6"/>
      <c r="Q403" s="6"/>
      <c r="R403" s="6"/>
      <c r="S403" s="6"/>
      <c r="T403" s="6"/>
      <c r="U403" s="6"/>
      <c r="V403" s="6"/>
      <c r="W403" s="6"/>
      <c r="X403" s="6"/>
      <c r="Y403" s="6"/>
      <c r="Z403" s="6"/>
      <c r="AA403" s="6"/>
    </row>
    <row r="404" spans="1:27">
      <c r="A404" s="6"/>
      <c r="B404" s="7"/>
      <c r="C404" s="364" t="s">
        <v>776</v>
      </c>
      <c r="D404" s="21"/>
      <c r="E404" s="97"/>
      <c r="F404" s="97"/>
      <c r="G404" s="97"/>
      <c r="H404" s="21"/>
      <c r="I404" s="21"/>
      <c r="J404" s="21"/>
      <c r="K404" s="21"/>
      <c r="L404" s="6"/>
      <c r="M404" s="6"/>
      <c r="N404" s="6"/>
      <c r="O404" s="6"/>
      <c r="P404" s="6"/>
      <c r="Q404" s="6"/>
      <c r="R404" s="6"/>
      <c r="S404" s="6"/>
      <c r="T404" s="6"/>
      <c r="U404" s="6"/>
      <c r="V404" s="6"/>
      <c r="W404" s="6"/>
      <c r="X404" s="6"/>
      <c r="Y404" s="6"/>
      <c r="Z404" s="6"/>
      <c r="AA404" s="6"/>
    </row>
    <row r="405" spans="1:27">
      <c r="A405" s="6"/>
      <c r="B405" s="7"/>
      <c r="C405" s="403" t="s">
        <v>725</v>
      </c>
      <c r="D405" s="219"/>
      <c r="E405" s="219"/>
      <c r="F405" s="219"/>
      <c r="G405" s="219"/>
      <c r="H405" s="219"/>
      <c r="I405" s="219"/>
      <c r="J405" s="219"/>
      <c r="K405" s="219"/>
      <c r="L405" s="110"/>
      <c r="M405" s="110"/>
      <c r="N405" s="6"/>
      <c r="O405" s="6"/>
      <c r="P405" s="6"/>
      <c r="Q405" s="6"/>
      <c r="R405" s="6"/>
      <c r="S405" s="6"/>
      <c r="T405" s="6"/>
      <c r="U405" s="6"/>
      <c r="V405" s="6"/>
      <c r="W405" s="6"/>
      <c r="X405" s="6"/>
      <c r="Y405" s="6"/>
      <c r="Z405" s="6"/>
      <c r="AA405" s="6"/>
    </row>
    <row r="406" spans="1:27">
      <c r="A406" s="6"/>
      <c r="B406" s="7"/>
      <c r="C406" s="191"/>
      <c r="D406" s="191"/>
      <c r="E406" s="191"/>
      <c r="F406" s="191"/>
      <c r="G406" s="191"/>
      <c r="H406" s="191"/>
      <c r="I406" s="191"/>
      <c r="J406" s="191"/>
      <c r="K406" s="191"/>
      <c r="L406" s="6"/>
      <c r="M406" s="6"/>
      <c r="N406" s="6"/>
      <c r="O406" s="6"/>
      <c r="P406" s="6"/>
      <c r="Q406" s="6"/>
      <c r="R406" s="6"/>
      <c r="S406" s="6"/>
      <c r="T406" s="6"/>
      <c r="U406" s="6"/>
      <c r="V406" s="6"/>
      <c r="W406" s="6"/>
      <c r="X406" s="6"/>
      <c r="Y406" s="6"/>
      <c r="Z406" s="6"/>
      <c r="AA406" s="6"/>
    </row>
    <row r="407" spans="1:27" ht="16">
      <c r="A407" s="6"/>
      <c r="B407" s="880" t="s">
        <v>400</v>
      </c>
      <c r="C407" s="881"/>
      <c r="D407" s="881"/>
      <c r="E407" s="881"/>
      <c r="F407" s="881"/>
      <c r="G407" s="881"/>
      <c r="H407" s="881"/>
      <c r="I407" s="881"/>
      <c r="J407" s="881"/>
      <c r="K407" s="881"/>
      <c r="L407" s="882"/>
      <c r="M407" s="6"/>
      <c r="N407" s="6"/>
      <c r="O407" s="6"/>
      <c r="P407" s="6"/>
      <c r="Q407" s="6"/>
      <c r="R407" s="6"/>
      <c r="S407" s="6"/>
      <c r="T407" s="6"/>
      <c r="U407" s="6"/>
      <c r="V407" s="6"/>
      <c r="W407" s="6"/>
      <c r="X407" s="6"/>
      <c r="Y407" s="6"/>
      <c r="Z407" s="6"/>
      <c r="AA407" s="6"/>
    </row>
    <row r="408" spans="1:27">
      <c r="A408" s="8"/>
      <c r="B408" s="883" t="s">
        <v>777</v>
      </c>
      <c r="C408" s="883"/>
      <c r="D408" s="883"/>
      <c r="E408" s="883"/>
      <c r="F408" s="883"/>
      <c r="G408" s="883"/>
      <c r="H408" s="883"/>
      <c r="I408" s="883"/>
      <c r="J408" s="883"/>
      <c r="K408" s="883"/>
      <c r="L408" s="883"/>
      <c r="M408" s="8"/>
      <c r="N408" s="8"/>
      <c r="O408" s="8"/>
      <c r="P408" s="8"/>
      <c r="Q408" s="8"/>
      <c r="R408" s="8"/>
      <c r="S408" s="8"/>
      <c r="T408" s="8"/>
      <c r="U408" s="8"/>
      <c r="V408" s="8"/>
      <c r="W408" s="8"/>
      <c r="X408" s="8"/>
      <c r="Y408" s="8"/>
      <c r="Z408" s="8"/>
      <c r="AA408" s="8"/>
    </row>
    <row r="410" spans="1:27" ht="16">
      <c r="A410" s="6"/>
      <c r="B410" s="125" t="s">
        <v>402</v>
      </c>
      <c r="C410" s="126" t="s">
        <v>403</v>
      </c>
      <c r="D410" s="223"/>
      <c r="E410" s="223"/>
      <c r="F410" s="128"/>
      <c r="G410" s="128"/>
      <c r="H410" s="128"/>
      <c r="I410" s="128"/>
      <c r="J410" s="128"/>
      <c r="K410" s="128"/>
      <c r="L410" s="129"/>
      <c r="M410" s="6"/>
      <c r="N410" s="6"/>
      <c r="O410" s="6"/>
      <c r="P410" s="6"/>
      <c r="Q410" s="6"/>
      <c r="R410" s="6"/>
      <c r="S410" s="6"/>
      <c r="T410" s="6"/>
      <c r="U410" s="6"/>
      <c r="V410" s="6"/>
      <c r="W410" s="6"/>
      <c r="X410" s="6"/>
      <c r="Y410" s="6"/>
      <c r="Z410" s="6"/>
      <c r="AA410" s="6"/>
    </row>
    <row r="411" spans="1:27" ht="17" thickBot="1">
      <c r="A411" s="6"/>
      <c r="B411" s="230"/>
      <c r="C411" s="916" t="s">
        <v>714</v>
      </c>
      <c r="D411" s="916"/>
      <c r="E411" s="916"/>
      <c r="F411" s="916"/>
      <c r="G411" s="916"/>
      <c r="H411" s="916"/>
      <c r="I411" s="916"/>
      <c r="J411" s="916"/>
      <c r="K411" s="916"/>
      <c r="L411" s="916"/>
      <c r="M411" s="6"/>
      <c r="N411" s="6"/>
      <c r="O411" s="6"/>
      <c r="P411" s="6"/>
      <c r="Q411" s="6"/>
      <c r="R411" s="6"/>
      <c r="S411" s="6"/>
      <c r="T411" s="6"/>
      <c r="U411" s="6"/>
      <c r="V411" s="6"/>
      <c r="W411" s="6"/>
      <c r="X411" s="6"/>
      <c r="Y411" s="6"/>
      <c r="Z411" s="6"/>
      <c r="AA411" s="6"/>
    </row>
    <row r="412" spans="1:27" ht="33" thickBot="1">
      <c r="A412" s="6"/>
      <c r="B412" s="7"/>
      <c r="C412" s="179" t="s">
        <v>82</v>
      </c>
      <c r="D412" s="132" t="s">
        <v>836</v>
      </c>
      <c r="E412" s="132" t="s">
        <v>837</v>
      </c>
      <c r="F412" s="132" t="s">
        <v>838</v>
      </c>
      <c r="G412" s="133" t="s">
        <v>408</v>
      </c>
      <c r="H412" s="8"/>
      <c r="I412" s="573"/>
      <c r="J412" s="6"/>
      <c r="K412" s="6"/>
      <c r="L412" s="6"/>
      <c r="M412" s="6"/>
      <c r="N412" s="6"/>
      <c r="O412" s="6"/>
      <c r="P412" s="6"/>
      <c r="Q412" s="6"/>
      <c r="R412" s="6"/>
      <c r="S412" s="6"/>
      <c r="T412" s="6"/>
      <c r="U412" s="6"/>
      <c r="V412" s="6"/>
      <c r="W412" s="6"/>
      <c r="X412" s="6"/>
      <c r="Y412" s="6"/>
      <c r="Z412" s="6"/>
      <c r="AA412" s="6"/>
    </row>
    <row r="413" spans="1:27">
      <c r="A413" s="6"/>
      <c r="B413" s="7"/>
      <c r="C413" s="231" t="s">
        <v>409</v>
      </c>
      <c r="D413" s="574">
        <v>1.3597865955318438</v>
      </c>
      <c r="E413" s="574">
        <v>1.1908731481922542E-2</v>
      </c>
      <c r="F413" s="574">
        <v>3.7748431867226179E-2</v>
      </c>
      <c r="G413" s="575" t="s">
        <v>410</v>
      </c>
      <c r="H413" s="13"/>
      <c r="I413" s="44"/>
      <c r="J413" s="6"/>
      <c r="K413" s="6"/>
      <c r="L413" s="6"/>
      <c r="M413" s="6"/>
      <c r="N413" s="6"/>
      <c r="O413" s="6"/>
      <c r="P413" s="6"/>
      <c r="Q413" s="6"/>
      <c r="R413" s="6"/>
      <c r="S413" s="6"/>
      <c r="T413" s="6"/>
      <c r="U413" s="6"/>
      <c r="V413" s="6"/>
      <c r="W413" s="6"/>
      <c r="X413" s="6"/>
      <c r="Y413" s="6"/>
      <c r="Z413" s="6"/>
      <c r="AA413" s="6"/>
    </row>
    <row r="414" spans="1:27" ht="16">
      <c r="A414" s="6"/>
      <c r="B414" s="7"/>
      <c r="C414" s="234" t="s">
        <v>411</v>
      </c>
      <c r="D414" s="576">
        <v>0.30613100729682124</v>
      </c>
      <c r="E414" s="576">
        <v>8.9862330909047348E-3</v>
      </c>
      <c r="F414" s="576">
        <v>6.0134289363035455E-3</v>
      </c>
      <c r="G414" s="577" t="s">
        <v>410</v>
      </c>
      <c r="H414" s="13"/>
      <c r="I414" s="44"/>
      <c r="J414" s="6"/>
      <c r="K414" s="6"/>
      <c r="L414" s="6"/>
      <c r="M414" s="6"/>
      <c r="N414" s="6"/>
      <c r="O414" s="6"/>
      <c r="P414" s="6"/>
      <c r="Q414" s="6"/>
      <c r="R414" s="6"/>
      <c r="S414" s="6"/>
      <c r="T414" s="6"/>
      <c r="U414" s="6"/>
      <c r="V414" s="6"/>
      <c r="W414" s="6"/>
      <c r="X414" s="6"/>
      <c r="Y414" s="6"/>
      <c r="Z414" s="6"/>
      <c r="AA414" s="6"/>
    </row>
    <row r="415" spans="1:27" ht="17" thickBot="1">
      <c r="A415" s="6"/>
      <c r="B415" s="7"/>
      <c r="C415" s="236" t="s">
        <v>412</v>
      </c>
      <c r="D415" s="578">
        <v>0.4054556726596405</v>
      </c>
      <c r="E415" s="578">
        <v>1.1070764325569039E-2</v>
      </c>
      <c r="F415" s="578">
        <v>9.8258255448069355E-3</v>
      </c>
      <c r="G415" s="579" t="s">
        <v>410</v>
      </c>
      <c r="H415" s="13"/>
      <c r="I415" s="44"/>
      <c r="J415" s="44"/>
      <c r="K415" s="6"/>
      <c r="L415" s="6"/>
      <c r="M415" s="6"/>
      <c r="N415" s="6"/>
      <c r="O415" s="6"/>
      <c r="P415" s="6"/>
      <c r="Q415" s="6"/>
      <c r="R415" s="6"/>
      <c r="S415" s="6"/>
      <c r="T415" s="6"/>
      <c r="U415" s="6"/>
      <c r="V415" s="6"/>
      <c r="W415" s="6"/>
      <c r="X415" s="6"/>
      <c r="Y415" s="6"/>
      <c r="Z415" s="6"/>
      <c r="AA415" s="6"/>
    </row>
    <row r="416" spans="1:27" ht="16">
      <c r="A416" s="6"/>
      <c r="B416" s="7"/>
      <c r="C416" s="231" t="s">
        <v>778</v>
      </c>
      <c r="D416" s="580">
        <v>0.16804260183413908</v>
      </c>
      <c r="E416" s="581">
        <v>1.4716825635302589E-3</v>
      </c>
      <c r="F416" s="582">
        <v>4.6649560504355382E-3</v>
      </c>
      <c r="G416" s="575" t="s">
        <v>839</v>
      </c>
      <c r="H416" s="13"/>
      <c r="I416" s="44"/>
      <c r="J416" s="6"/>
      <c r="K416" s="6"/>
      <c r="L416" s="6"/>
      <c r="M416" s="6"/>
      <c r="N416" s="6"/>
      <c r="O416" s="6"/>
      <c r="P416" s="6"/>
      <c r="Q416" s="6"/>
      <c r="R416" s="6"/>
      <c r="S416" s="6"/>
      <c r="T416" s="6"/>
      <c r="U416" s="6"/>
      <c r="V416" s="6"/>
      <c r="W416" s="6"/>
      <c r="X416" s="6"/>
      <c r="Y416" s="6"/>
      <c r="Z416" s="6"/>
      <c r="AA416" s="6"/>
    </row>
    <row r="417" spans="1:27">
      <c r="A417" s="6"/>
      <c r="B417" s="7"/>
      <c r="C417" s="39" t="s">
        <v>414</v>
      </c>
      <c r="D417" s="583">
        <v>2.1893211868107464E-2</v>
      </c>
      <c r="E417" s="584">
        <v>1.7107647541486372E-3</v>
      </c>
      <c r="F417" s="585">
        <v>5.4744472132756399E-4</v>
      </c>
      <c r="G417" s="586" t="s">
        <v>839</v>
      </c>
      <c r="H417" s="13"/>
      <c r="I417" s="44"/>
      <c r="J417" s="6"/>
      <c r="K417" s="6"/>
      <c r="L417" s="6"/>
      <c r="M417" s="6"/>
      <c r="N417" s="6"/>
      <c r="O417" s="6"/>
      <c r="P417" s="6"/>
      <c r="Q417" s="6"/>
      <c r="R417" s="6"/>
      <c r="S417" s="6"/>
      <c r="T417" s="6"/>
      <c r="U417" s="6"/>
      <c r="V417" s="6"/>
      <c r="W417" s="6"/>
      <c r="X417" s="6"/>
      <c r="Y417" s="6"/>
      <c r="Z417" s="6"/>
      <c r="AA417" s="6"/>
    </row>
    <row r="418" spans="1:27">
      <c r="A418" s="6"/>
      <c r="B418" s="7"/>
      <c r="C418" s="39" t="s">
        <v>415</v>
      </c>
      <c r="D418" s="583">
        <v>8.2101644528402754E-2</v>
      </c>
      <c r="E418" s="584">
        <v>3.2580017670001099E-2</v>
      </c>
      <c r="F418" s="584">
        <v>2.0654501768151631E-3</v>
      </c>
      <c r="G418" s="586" t="s">
        <v>839</v>
      </c>
      <c r="H418" s="13"/>
      <c r="I418" s="44"/>
      <c r="J418" s="6"/>
      <c r="K418" s="6"/>
      <c r="L418" s="6"/>
      <c r="M418" s="6"/>
      <c r="N418" s="6"/>
      <c r="O418" s="6"/>
      <c r="P418" s="6"/>
      <c r="Q418" s="6"/>
      <c r="R418" s="6"/>
      <c r="S418" s="6"/>
      <c r="T418" s="6"/>
      <c r="U418" s="6"/>
      <c r="V418" s="6"/>
      <c r="W418" s="6"/>
      <c r="X418" s="6"/>
      <c r="Y418" s="6"/>
      <c r="Z418" s="6"/>
      <c r="AA418" s="6"/>
    </row>
    <row r="419" spans="1:27" ht="16" thickBot="1">
      <c r="A419" s="6"/>
      <c r="B419" s="7"/>
      <c r="C419" s="236" t="s">
        <v>341</v>
      </c>
      <c r="D419" s="587">
        <v>0.90481511327208264</v>
      </c>
      <c r="E419" s="588" t="s">
        <v>730</v>
      </c>
      <c r="F419" s="589">
        <v>2.7861370252691035E-2</v>
      </c>
      <c r="G419" s="579" t="s">
        <v>839</v>
      </c>
      <c r="H419" s="13"/>
      <c r="I419" s="44"/>
      <c r="J419" s="6"/>
      <c r="K419" s="6"/>
      <c r="L419" s="6"/>
      <c r="M419" s="6"/>
      <c r="N419" s="6"/>
      <c r="O419" s="6"/>
      <c r="P419" s="6"/>
      <c r="Q419" s="6"/>
      <c r="R419" s="6"/>
      <c r="S419" s="6"/>
      <c r="T419" s="6"/>
      <c r="U419" s="6"/>
      <c r="V419" s="6"/>
      <c r="W419" s="6"/>
      <c r="X419" s="6"/>
      <c r="Y419" s="6"/>
      <c r="Z419" s="6"/>
      <c r="AA419" s="6"/>
    </row>
    <row r="420" spans="1:27">
      <c r="A420" s="6"/>
      <c r="B420" s="7"/>
      <c r="C420" s="935" t="s">
        <v>840</v>
      </c>
      <c r="D420" s="935"/>
      <c r="E420" s="935"/>
      <c r="F420" s="935"/>
      <c r="G420" s="935"/>
      <c r="H420" s="935"/>
      <c r="I420" s="935"/>
      <c r="J420" s="935"/>
      <c r="K420" s="935"/>
      <c r="L420" s="935"/>
      <c r="M420" s="6"/>
      <c r="N420" s="6"/>
      <c r="O420" s="6"/>
      <c r="P420" s="6"/>
      <c r="Q420" s="6"/>
      <c r="R420" s="6"/>
      <c r="S420" s="6"/>
      <c r="T420" s="6"/>
      <c r="U420" s="6"/>
      <c r="V420" s="6"/>
      <c r="W420" s="6"/>
      <c r="X420" s="6"/>
      <c r="Y420" s="6"/>
      <c r="Z420" s="6"/>
      <c r="AA420" s="6"/>
    </row>
    <row r="421" spans="1:27">
      <c r="A421" s="6"/>
      <c r="B421" s="7"/>
      <c r="C421" s="859" t="s">
        <v>841</v>
      </c>
      <c r="D421" s="859"/>
      <c r="E421" s="859"/>
      <c r="F421" s="859"/>
      <c r="G421" s="859"/>
      <c r="H421" s="859"/>
      <c r="I421" s="859"/>
      <c r="J421" s="859"/>
      <c r="K421" s="859"/>
      <c r="L421" s="859"/>
      <c r="M421" s="6"/>
      <c r="N421" s="6"/>
      <c r="O421" s="6"/>
      <c r="P421" s="6"/>
      <c r="Q421" s="6"/>
      <c r="R421" s="6"/>
      <c r="S421" s="6"/>
      <c r="T421" s="6"/>
      <c r="U421" s="6"/>
      <c r="V421" s="6"/>
      <c r="W421" s="6"/>
      <c r="X421" s="6"/>
      <c r="Y421" s="6"/>
      <c r="Z421" s="6"/>
      <c r="AA421" s="6"/>
    </row>
    <row r="422" spans="1:27">
      <c r="A422" s="6"/>
      <c r="B422" s="7"/>
      <c r="C422" s="123"/>
      <c r="D422" s="123"/>
      <c r="E422" s="123"/>
      <c r="F422" s="123"/>
      <c r="G422" s="123"/>
      <c r="H422" s="123"/>
      <c r="I422" s="123"/>
      <c r="J422" s="123"/>
      <c r="K422" s="123"/>
      <c r="L422" s="6"/>
      <c r="M422" s="6"/>
      <c r="N422" s="6"/>
      <c r="O422" s="6"/>
      <c r="P422" s="6"/>
      <c r="Q422" s="6"/>
      <c r="R422" s="6"/>
      <c r="S422" s="6"/>
      <c r="T422" s="6"/>
      <c r="U422" s="6"/>
      <c r="V422" s="6"/>
      <c r="W422" s="6"/>
      <c r="X422" s="6"/>
      <c r="Y422" s="6"/>
      <c r="Z422" s="6"/>
      <c r="AA422" s="6"/>
    </row>
    <row r="423" spans="1:27" ht="16">
      <c r="A423" s="8"/>
      <c r="B423" s="125" t="s">
        <v>419</v>
      </c>
      <c r="C423" s="242" t="s">
        <v>420</v>
      </c>
      <c r="D423" s="128"/>
      <c r="E423" s="128"/>
      <c r="F423" s="128"/>
      <c r="G423" s="128"/>
      <c r="H423" s="128"/>
      <c r="I423" s="128"/>
      <c r="J423" s="128"/>
      <c r="K423" s="128"/>
      <c r="L423" s="129"/>
      <c r="M423" s="6"/>
      <c r="N423" s="6"/>
      <c r="O423" s="6"/>
      <c r="P423" s="6"/>
      <c r="Q423" s="6"/>
      <c r="R423" s="6"/>
      <c r="S423" s="6"/>
      <c r="T423" s="6"/>
      <c r="U423" s="6"/>
      <c r="V423" s="6"/>
      <c r="W423" s="6"/>
      <c r="X423" s="6"/>
      <c r="Y423" s="6"/>
      <c r="Z423" s="6"/>
      <c r="AA423" s="6"/>
    </row>
    <row r="424" spans="1:27" ht="16" thickBot="1">
      <c r="A424" s="6"/>
      <c r="B424" s="243"/>
      <c r="C424" s="887" t="s">
        <v>717</v>
      </c>
      <c r="D424" s="887"/>
      <c r="E424" s="887"/>
      <c r="F424" s="887"/>
      <c r="G424" s="887"/>
      <c r="H424" s="887"/>
      <c r="I424" s="887"/>
      <c r="J424" s="887"/>
      <c r="K424" s="887"/>
      <c r="L424" s="6"/>
      <c r="M424" s="6"/>
      <c r="N424" s="6"/>
      <c r="O424" s="6"/>
      <c r="P424" s="6"/>
      <c r="Q424" s="6"/>
      <c r="R424" s="6"/>
      <c r="S424" s="6"/>
      <c r="T424" s="6"/>
      <c r="U424" s="6"/>
      <c r="V424" s="6"/>
      <c r="W424" s="6"/>
      <c r="X424" s="6"/>
      <c r="Y424" s="6"/>
      <c r="Z424" s="6"/>
      <c r="AA424" s="6"/>
    </row>
    <row r="425" spans="1:27" ht="16" thickBot="1">
      <c r="A425" s="8"/>
      <c r="B425" s="8"/>
      <c r="C425" s="244"/>
      <c r="D425" s="888" t="s">
        <v>422</v>
      </c>
      <c r="E425" s="889"/>
      <c r="F425" s="889"/>
      <c r="G425" s="889"/>
      <c r="H425" s="889"/>
      <c r="I425" s="890"/>
      <c r="J425" s="8"/>
      <c r="K425" s="8"/>
      <c r="L425" s="8"/>
      <c r="M425" s="8"/>
      <c r="N425" s="8"/>
      <c r="O425" s="8"/>
      <c r="P425" s="8"/>
      <c r="Q425" s="8"/>
      <c r="R425" s="8"/>
      <c r="S425" s="8"/>
      <c r="T425" s="8"/>
      <c r="U425" s="8"/>
      <c r="V425" s="8"/>
      <c r="W425" s="8"/>
      <c r="X425" s="8"/>
      <c r="Y425" s="8"/>
      <c r="Z425" s="8"/>
      <c r="AA425" s="8"/>
    </row>
    <row r="426" spans="1:27" ht="57" thickBot="1">
      <c r="A426" s="8"/>
      <c r="B426" s="8"/>
      <c r="C426" s="245" t="s">
        <v>423</v>
      </c>
      <c r="D426" s="246" t="s">
        <v>424</v>
      </c>
      <c r="E426" s="246" t="s">
        <v>425</v>
      </c>
      <c r="F426" s="246" t="s">
        <v>426</v>
      </c>
      <c r="G426" s="246" t="s">
        <v>427</v>
      </c>
      <c r="H426" s="246" t="s">
        <v>428</v>
      </c>
      <c r="I426" s="247" t="s">
        <v>429</v>
      </c>
      <c r="J426" s="248"/>
      <c r="K426" s="248"/>
      <c r="L426" s="248"/>
      <c r="M426" s="8"/>
      <c r="N426" s="8"/>
      <c r="O426" s="8"/>
      <c r="P426" s="8"/>
      <c r="Q426" s="8"/>
      <c r="R426" s="8"/>
      <c r="S426" s="8"/>
      <c r="T426" s="8"/>
      <c r="U426" s="8"/>
      <c r="V426" s="8"/>
      <c r="W426" s="8"/>
      <c r="X426" s="8"/>
      <c r="Y426" s="8"/>
      <c r="Z426" s="8"/>
      <c r="AA426" s="8"/>
    </row>
    <row r="427" spans="1:27">
      <c r="A427" s="8"/>
      <c r="B427" s="8"/>
      <c r="C427" s="249" t="s">
        <v>430</v>
      </c>
      <c r="D427" s="250">
        <v>0.06</v>
      </c>
      <c r="E427" s="590">
        <v>0.02</v>
      </c>
      <c r="F427" s="590">
        <v>0.01</v>
      </c>
      <c r="G427" s="591" t="s">
        <v>431</v>
      </c>
      <c r="H427" s="251" t="s">
        <v>431</v>
      </c>
      <c r="I427" s="252" t="s">
        <v>431</v>
      </c>
      <c r="J427" s="248"/>
      <c r="K427" s="248"/>
      <c r="L427" s="248"/>
      <c r="M427" s="248"/>
      <c r="N427" s="248"/>
      <c r="O427" s="248"/>
      <c r="P427" s="248"/>
      <c r="Q427" s="8"/>
      <c r="R427" s="8"/>
      <c r="S427" s="8"/>
      <c r="T427" s="8"/>
      <c r="U427" s="8"/>
      <c r="V427" s="8"/>
      <c r="W427" s="8"/>
      <c r="X427" s="8"/>
      <c r="Y427" s="8"/>
      <c r="Z427" s="8"/>
      <c r="AA427" s="8"/>
    </row>
    <row r="428" spans="1:27">
      <c r="A428" s="8"/>
      <c r="B428" s="8"/>
      <c r="C428" s="253" t="s">
        <v>432</v>
      </c>
      <c r="D428" s="254">
        <v>0.04</v>
      </c>
      <c r="E428" s="590">
        <v>0.02</v>
      </c>
      <c r="F428" s="590">
        <v>0.01</v>
      </c>
      <c r="G428" s="591" t="s">
        <v>431</v>
      </c>
      <c r="H428" s="255" t="s">
        <v>431</v>
      </c>
      <c r="I428" s="256" t="s">
        <v>431</v>
      </c>
      <c r="J428" s="248"/>
      <c r="K428" s="248"/>
      <c r="L428" s="248"/>
      <c r="M428" s="248"/>
      <c r="N428" s="248"/>
      <c r="O428" s="248"/>
      <c r="P428" s="248"/>
      <c r="Q428" s="8"/>
      <c r="R428" s="8"/>
      <c r="S428" s="8"/>
      <c r="T428" s="8"/>
      <c r="U428" s="8"/>
      <c r="V428" s="8"/>
      <c r="W428" s="8"/>
      <c r="X428" s="8"/>
      <c r="Y428" s="8"/>
      <c r="Z428" s="8"/>
      <c r="AA428" s="8"/>
    </row>
    <row r="429" spans="1:27">
      <c r="A429" s="8"/>
      <c r="B429" s="8"/>
      <c r="C429" s="253" t="s">
        <v>433</v>
      </c>
      <c r="D429" s="254">
        <v>0.32</v>
      </c>
      <c r="E429" s="590">
        <v>0.02</v>
      </c>
      <c r="F429" s="590">
        <v>0.01</v>
      </c>
      <c r="G429" s="591" t="s">
        <v>431</v>
      </c>
      <c r="H429" s="255" t="s">
        <v>431</v>
      </c>
      <c r="I429" s="256" t="s">
        <v>431</v>
      </c>
      <c r="J429" s="248"/>
      <c r="K429" s="248"/>
      <c r="L429" s="248"/>
      <c r="M429" s="248"/>
      <c r="N429" s="248"/>
      <c r="O429" s="248"/>
      <c r="P429" s="248"/>
      <c r="Q429" s="8"/>
      <c r="R429" s="8"/>
      <c r="S429" s="8"/>
      <c r="T429" s="8"/>
      <c r="U429" s="8"/>
      <c r="V429" s="8"/>
      <c r="W429" s="8"/>
      <c r="X429" s="8"/>
      <c r="Y429" s="8"/>
      <c r="Z429" s="8"/>
      <c r="AA429" s="8"/>
    </row>
    <row r="430" spans="1:27">
      <c r="A430" s="8"/>
      <c r="B430" s="8"/>
      <c r="C430" s="253" t="s">
        <v>434</v>
      </c>
      <c r="D430" s="254">
        <v>0.18</v>
      </c>
      <c r="E430" s="590">
        <v>0.02</v>
      </c>
      <c r="F430" s="590">
        <v>0.01</v>
      </c>
      <c r="G430" s="591" t="s">
        <v>431</v>
      </c>
      <c r="H430" s="255" t="s">
        <v>431</v>
      </c>
      <c r="I430" s="256" t="s">
        <v>431</v>
      </c>
      <c r="J430" s="248"/>
      <c r="K430" s="248"/>
      <c r="L430" s="248"/>
      <c r="M430" s="248"/>
      <c r="N430" s="248"/>
      <c r="O430" s="248"/>
      <c r="P430" s="248"/>
      <c r="Q430" s="8"/>
      <c r="R430" s="8"/>
      <c r="S430" s="8"/>
      <c r="T430" s="8"/>
      <c r="U430" s="8"/>
      <c r="V430" s="8"/>
      <c r="W430" s="8"/>
      <c r="X430" s="8"/>
      <c r="Y430" s="8"/>
      <c r="Z430" s="8"/>
      <c r="AA430" s="8"/>
    </row>
    <row r="431" spans="1:27">
      <c r="A431" s="8"/>
      <c r="B431" s="8"/>
      <c r="C431" s="253" t="s">
        <v>435</v>
      </c>
      <c r="D431" s="254">
        <v>0.05</v>
      </c>
      <c r="E431" s="590">
        <v>0.02</v>
      </c>
      <c r="F431" s="590">
        <v>0.01</v>
      </c>
      <c r="G431" s="591" t="s">
        <v>431</v>
      </c>
      <c r="H431" s="255" t="s">
        <v>431</v>
      </c>
      <c r="I431" s="256" t="s">
        <v>431</v>
      </c>
      <c r="J431" s="248"/>
      <c r="K431" s="248"/>
      <c r="L431" s="248"/>
      <c r="M431" s="248"/>
      <c r="N431" s="248"/>
      <c r="O431" s="248"/>
      <c r="P431" s="248"/>
      <c r="Q431" s="8"/>
      <c r="R431" s="8"/>
      <c r="S431" s="8"/>
      <c r="T431" s="8"/>
      <c r="U431" s="8"/>
      <c r="V431" s="8"/>
      <c r="W431" s="8"/>
      <c r="X431" s="8"/>
      <c r="Y431" s="8"/>
      <c r="Z431" s="8"/>
      <c r="AA431" s="8"/>
    </row>
    <row r="432" spans="1:27">
      <c r="A432" s="8"/>
      <c r="B432" s="8"/>
      <c r="C432" s="253" t="s">
        <v>436</v>
      </c>
      <c r="D432" s="254">
        <v>0.21</v>
      </c>
      <c r="E432" s="590">
        <v>0.02</v>
      </c>
      <c r="F432" s="590">
        <v>2.8</v>
      </c>
      <c r="G432" s="591" t="s">
        <v>431</v>
      </c>
      <c r="H432" s="255" t="s">
        <v>431</v>
      </c>
      <c r="I432" s="256" t="s">
        <v>431</v>
      </c>
      <c r="J432" s="248"/>
      <c r="K432" s="248"/>
      <c r="L432" s="248"/>
      <c r="M432" s="248"/>
      <c r="N432" s="248"/>
      <c r="O432" s="248"/>
      <c r="P432" s="248"/>
      <c r="Q432" s="8"/>
      <c r="R432" s="8"/>
      <c r="S432" s="8"/>
      <c r="T432" s="8"/>
      <c r="U432" s="8"/>
      <c r="V432" s="8"/>
      <c r="W432" s="8"/>
      <c r="X432" s="8"/>
      <c r="Y432" s="8"/>
      <c r="Z432" s="8"/>
      <c r="AA432" s="8"/>
    </row>
    <row r="433" spans="3:16">
      <c r="C433" s="253" t="s">
        <v>437</v>
      </c>
      <c r="D433" s="254" t="s">
        <v>431</v>
      </c>
      <c r="E433" s="590">
        <v>0.02</v>
      </c>
      <c r="F433" s="590">
        <v>2.8</v>
      </c>
      <c r="G433" s="591" t="s">
        <v>431</v>
      </c>
      <c r="H433" s="255" t="s">
        <v>431</v>
      </c>
      <c r="I433" s="256" t="s">
        <v>431</v>
      </c>
      <c r="J433" s="248"/>
      <c r="K433" s="248"/>
      <c r="L433" s="248"/>
      <c r="M433" s="248"/>
      <c r="N433" s="248"/>
      <c r="O433" s="248"/>
      <c r="P433" s="248"/>
    </row>
    <row r="434" spans="3:16">
      <c r="C434" s="253" t="s">
        <v>438</v>
      </c>
      <c r="D434" s="254">
        <v>0.23</v>
      </c>
      <c r="E434" s="590">
        <v>0.02</v>
      </c>
      <c r="F434" s="590">
        <v>2.0499999999999998</v>
      </c>
      <c r="G434" s="591" t="s">
        <v>431</v>
      </c>
      <c r="H434" s="255" t="s">
        <v>431</v>
      </c>
      <c r="I434" s="256" t="s">
        <v>431</v>
      </c>
      <c r="J434" s="248"/>
      <c r="K434" s="248"/>
      <c r="L434" s="248"/>
      <c r="M434" s="248"/>
      <c r="N434" s="248"/>
      <c r="O434" s="248"/>
      <c r="P434" s="248"/>
    </row>
    <row r="435" spans="3:16">
      <c r="C435" s="253" t="s">
        <v>439</v>
      </c>
      <c r="D435" s="254" t="s">
        <v>431</v>
      </c>
      <c r="E435" s="590">
        <v>0.02</v>
      </c>
      <c r="F435" s="590">
        <v>2.8</v>
      </c>
      <c r="G435" s="591" t="s">
        <v>431</v>
      </c>
      <c r="H435" s="255" t="s">
        <v>431</v>
      </c>
      <c r="I435" s="256" t="s">
        <v>431</v>
      </c>
      <c r="J435" s="248"/>
      <c r="K435" s="248"/>
      <c r="L435" s="248"/>
      <c r="M435" s="248"/>
      <c r="N435" s="248"/>
      <c r="O435" s="248"/>
      <c r="P435" s="248"/>
    </row>
    <row r="436" spans="3:16">
      <c r="C436" s="253" t="s">
        <v>440</v>
      </c>
      <c r="D436" s="592">
        <v>0.2</v>
      </c>
      <c r="E436" s="590">
        <v>0.02</v>
      </c>
      <c r="F436" s="590">
        <v>2.8</v>
      </c>
      <c r="G436" s="591" t="s">
        <v>431</v>
      </c>
      <c r="H436" s="255" t="s">
        <v>431</v>
      </c>
      <c r="I436" s="256" t="s">
        <v>431</v>
      </c>
      <c r="J436" s="248"/>
      <c r="K436" s="248"/>
      <c r="L436" s="248"/>
      <c r="M436" s="248"/>
      <c r="N436" s="248"/>
      <c r="O436" s="248"/>
      <c r="P436" s="248"/>
    </row>
    <row r="437" spans="3:16">
      <c r="C437" s="253" t="s">
        <v>441</v>
      </c>
      <c r="D437" s="254" t="s">
        <v>431</v>
      </c>
      <c r="E437" s="590">
        <v>0.02</v>
      </c>
      <c r="F437" s="590">
        <v>3.02</v>
      </c>
      <c r="G437" s="591" t="s">
        <v>431</v>
      </c>
      <c r="H437" s="255" t="s">
        <v>431</v>
      </c>
      <c r="I437" s="256" t="s">
        <v>431</v>
      </c>
      <c r="J437" s="248"/>
      <c r="K437" s="248"/>
      <c r="L437" s="248"/>
      <c r="M437" s="248"/>
      <c r="N437" s="248"/>
      <c r="O437" s="248"/>
      <c r="P437" s="248"/>
    </row>
    <row r="438" spans="3:16">
      <c r="C438" s="253" t="s">
        <v>442</v>
      </c>
      <c r="D438" s="254" t="s">
        <v>431</v>
      </c>
      <c r="E438" s="590">
        <v>0.02</v>
      </c>
      <c r="F438" s="590">
        <v>1.26</v>
      </c>
      <c r="G438" s="591" t="s">
        <v>431</v>
      </c>
      <c r="H438" s="255" t="s">
        <v>431</v>
      </c>
      <c r="I438" s="256" t="s">
        <v>431</v>
      </c>
      <c r="J438" s="248"/>
      <c r="K438" s="248"/>
      <c r="L438" s="248"/>
      <c r="M438" s="248"/>
      <c r="N438" s="248"/>
      <c r="O438" s="248"/>
      <c r="P438" s="248"/>
    </row>
    <row r="439" spans="3:16">
      <c r="C439" s="253" t="s">
        <v>443</v>
      </c>
      <c r="D439" s="254" t="s">
        <v>431</v>
      </c>
      <c r="E439" s="590">
        <v>0.02</v>
      </c>
      <c r="F439" s="590">
        <v>0.01</v>
      </c>
      <c r="G439" s="592">
        <v>0.13</v>
      </c>
      <c r="H439" s="255" t="s">
        <v>431</v>
      </c>
      <c r="I439" s="256" t="s">
        <v>431</v>
      </c>
      <c r="J439" s="248"/>
      <c r="K439" s="248"/>
      <c r="L439" s="248"/>
      <c r="M439" s="248"/>
      <c r="N439" s="248"/>
      <c r="O439" s="248"/>
      <c r="P439" s="248"/>
    </row>
    <row r="440" spans="3:16">
      <c r="C440" s="253" t="s">
        <v>444</v>
      </c>
      <c r="D440" s="254">
        <v>0.11</v>
      </c>
      <c r="E440" s="593">
        <v>1</v>
      </c>
      <c r="F440" s="590">
        <v>0.05</v>
      </c>
      <c r="G440" s="591" t="s">
        <v>431</v>
      </c>
      <c r="H440" s="255" t="s">
        <v>431</v>
      </c>
      <c r="I440" s="256" t="s">
        <v>431</v>
      </c>
      <c r="J440" s="248"/>
      <c r="K440" s="248"/>
      <c r="L440" s="248"/>
      <c r="M440" s="248"/>
      <c r="N440" s="248"/>
      <c r="O440" s="248"/>
      <c r="P440" s="248"/>
    </row>
    <row r="441" spans="3:16">
      <c r="C441" s="253" t="s">
        <v>445</v>
      </c>
      <c r="D441" s="254">
        <v>0.02</v>
      </c>
      <c r="E441" s="593">
        <v>0.46</v>
      </c>
      <c r="F441" s="590">
        <v>0.05</v>
      </c>
      <c r="G441" s="591" t="s">
        <v>431</v>
      </c>
      <c r="H441" s="255" t="s">
        <v>431</v>
      </c>
      <c r="I441" s="256" t="s">
        <v>431</v>
      </c>
      <c r="J441" s="248"/>
      <c r="K441" s="248"/>
      <c r="L441" s="248"/>
      <c r="M441" s="248"/>
      <c r="N441" s="248"/>
      <c r="O441" s="248"/>
      <c r="P441" s="248"/>
    </row>
    <row r="442" spans="3:16">
      <c r="C442" s="253" t="s">
        <v>446</v>
      </c>
      <c r="D442" s="254">
        <v>0.02</v>
      </c>
      <c r="E442" s="593">
        <v>0.39</v>
      </c>
      <c r="F442" s="590">
        <v>0.05</v>
      </c>
      <c r="G442" s="591" t="s">
        <v>431</v>
      </c>
      <c r="H442" s="255" t="s">
        <v>431</v>
      </c>
      <c r="I442" s="256" t="s">
        <v>431</v>
      </c>
      <c r="J442" s="248"/>
      <c r="K442" s="248"/>
      <c r="L442" s="248"/>
      <c r="M442" s="248"/>
      <c r="N442" s="248"/>
      <c r="O442" s="248"/>
      <c r="P442" s="248"/>
    </row>
    <row r="443" spans="3:16">
      <c r="C443" s="253" t="s">
        <v>447</v>
      </c>
      <c r="D443" s="254">
        <v>0.02</v>
      </c>
      <c r="E443" s="593">
        <v>1.41</v>
      </c>
      <c r="F443" s="590">
        <v>0.05</v>
      </c>
      <c r="G443" s="591" t="s">
        <v>431</v>
      </c>
      <c r="H443" s="255" t="s">
        <v>431</v>
      </c>
      <c r="I443" s="256" t="s">
        <v>431</v>
      </c>
      <c r="J443" s="248"/>
      <c r="K443" s="248"/>
      <c r="L443" s="248"/>
      <c r="M443" s="248"/>
      <c r="N443" s="248"/>
      <c r="O443" s="248"/>
      <c r="P443" s="248"/>
    </row>
    <row r="444" spans="3:16">
      <c r="C444" s="253" t="s">
        <v>448</v>
      </c>
      <c r="D444" s="254">
        <v>0.04</v>
      </c>
      <c r="E444" s="593">
        <v>0.39</v>
      </c>
      <c r="F444" s="590">
        <v>0.05</v>
      </c>
      <c r="G444" s="591" t="s">
        <v>431</v>
      </c>
      <c r="H444" s="255" t="s">
        <v>431</v>
      </c>
      <c r="I444" s="256" t="s">
        <v>431</v>
      </c>
      <c r="J444" s="248"/>
      <c r="K444" s="248"/>
      <c r="L444" s="248"/>
      <c r="M444" s="248"/>
      <c r="N444" s="248"/>
      <c r="O444" s="248"/>
      <c r="P444" s="248"/>
    </row>
    <row r="445" spans="3:16">
      <c r="C445" s="253" t="s">
        <v>449</v>
      </c>
      <c r="D445" s="254">
        <v>0.04</v>
      </c>
      <c r="E445" s="593">
        <v>1.41</v>
      </c>
      <c r="F445" s="590">
        <v>0.05</v>
      </c>
      <c r="G445" s="591" t="s">
        <v>431</v>
      </c>
      <c r="H445" s="255" t="s">
        <v>431</v>
      </c>
      <c r="I445" s="256" t="s">
        <v>431</v>
      </c>
      <c r="J445" s="248"/>
      <c r="K445" s="248"/>
      <c r="L445" s="248"/>
      <c r="M445" s="248"/>
      <c r="N445" s="248"/>
      <c r="O445" s="248"/>
      <c r="P445" s="248"/>
    </row>
    <row r="446" spans="3:16">
      <c r="C446" s="253" t="s">
        <v>450</v>
      </c>
      <c r="D446" s="592" t="s">
        <v>431</v>
      </c>
      <c r="E446" s="590">
        <v>0.17</v>
      </c>
      <c r="F446" s="590">
        <v>0.05</v>
      </c>
      <c r="G446" s="591" t="s">
        <v>431</v>
      </c>
      <c r="H446" s="255" t="s">
        <v>431</v>
      </c>
      <c r="I446" s="256" t="s">
        <v>431</v>
      </c>
      <c r="J446" s="248"/>
      <c r="K446" s="248"/>
      <c r="L446" s="248"/>
      <c r="M446" s="248"/>
      <c r="N446" s="248"/>
      <c r="O446" s="248"/>
      <c r="P446" s="248"/>
    </row>
    <row r="447" spans="3:16">
      <c r="C447" s="253" t="s">
        <v>451</v>
      </c>
      <c r="D447" s="592" t="s">
        <v>431</v>
      </c>
      <c r="E447" s="590">
        <v>7.0000000000000007E-2</v>
      </c>
      <c r="F447" s="590">
        <v>0.05</v>
      </c>
      <c r="G447" s="591" t="s">
        <v>431</v>
      </c>
      <c r="H447" s="255" t="s">
        <v>431</v>
      </c>
      <c r="I447" s="256" t="s">
        <v>431</v>
      </c>
      <c r="J447" s="248"/>
      <c r="K447" s="248"/>
      <c r="L447" s="248"/>
      <c r="M447" s="248"/>
      <c r="N447" s="248"/>
      <c r="O447" s="248"/>
      <c r="P447" s="248"/>
    </row>
    <row r="448" spans="3:16">
      <c r="C448" s="253" t="s">
        <v>452</v>
      </c>
      <c r="D448" s="254" t="s">
        <v>431</v>
      </c>
      <c r="E448" s="593">
        <v>0.67</v>
      </c>
      <c r="F448" s="590">
        <v>0.05</v>
      </c>
      <c r="G448" s="592">
        <v>0.11</v>
      </c>
      <c r="H448" s="257">
        <v>0.14000000000000001</v>
      </c>
      <c r="I448" s="258">
        <v>0.11</v>
      </c>
      <c r="J448" s="248"/>
      <c r="K448" s="248"/>
      <c r="L448" s="248"/>
      <c r="M448" s="248"/>
      <c r="N448" s="248"/>
      <c r="O448" s="248"/>
      <c r="P448" s="248"/>
    </row>
    <row r="449" spans="3:16">
      <c r="C449" s="253" t="s">
        <v>453</v>
      </c>
      <c r="D449" s="254" t="s">
        <v>431</v>
      </c>
      <c r="E449" s="593">
        <v>0.69</v>
      </c>
      <c r="F449" s="590">
        <v>0.05</v>
      </c>
      <c r="G449" s="592">
        <v>0.11</v>
      </c>
      <c r="H449" s="257">
        <v>0.14000000000000001</v>
      </c>
      <c r="I449" s="258">
        <v>0.11</v>
      </c>
      <c r="J449" s="248"/>
      <c r="K449" s="248"/>
      <c r="L449" s="248"/>
      <c r="M449" s="248"/>
      <c r="N449" s="248"/>
      <c r="O449" s="248"/>
      <c r="P449" s="248"/>
    </row>
    <row r="450" spans="3:16">
      <c r="C450" s="253" t="s">
        <v>454</v>
      </c>
      <c r="D450" s="254" t="s">
        <v>431</v>
      </c>
      <c r="E450" s="593">
        <v>0.64</v>
      </c>
      <c r="F450" s="590">
        <v>0.05</v>
      </c>
      <c r="G450" s="592">
        <v>0.11</v>
      </c>
      <c r="H450" s="257">
        <v>0.14000000000000001</v>
      </c>
      <c r="I450" s="258">
        <v>0.11</v>
      </c>
      <c r="J450" s="248"/>
      <c r="K450" s="248"/>
      <c r="L450" s="248"/>
      <c r="M450" s="248"/>
      <c r="N450" s="248"/>
      <c r="O450" s="248"/>
      <c r="P450" s="248"/>
    </row>
    <row r="451" spans="3:16">
      <c r="C451" s="253" t="s">
        <v>455</v>
      </c>
      <c r="D451" s="254" t="s">
        <v>431</v>
      </c>
      <c r="E451" s="593">
        <v>0.73</v>
      </c>
      <c r="F451" s="590">
        <v>0.05</v>
      </c>
      <c r="G451" s="592">
        <v>0.11</v>
      </c>
      <c r="H451" s="257">
        <v>0.14000000000000001</v>
      </c>
      <c r="I451" s="258">
        <v>0.11</v>
      </c>
      <c r="J451" s="248"/>
      <c r="K451" s="248"/>
      <c r="L451" s="248"/>
      <c r="M451" s="248"/>
      <c r="N451" s="248"/>
      <c r="O451" s="248"/>
      <c r="P451" s="248"/>
    </row>
    <row r="452" spans="3:16">
      <c r="C452" s="253" t="s">
        <v>456</v>
      </c>
      <c r="D452" s="254" t="s">
        <v>431</v>
      </c>
      <c r="E452" s="593">
        <v>2.06</v>
      </c>
      <c r="F452" s="590">
        <v>0.05</v>
      </c>
      <c r="G452" s="592">
        <v>0.11</v>
      </c>
      <c r="H452" s="257">
        <v>0.14000000000000001</v>
      </c>
      <c r="I452" s="258">
        <v>0.11</v>
      </c>
      <c r="J452" s="248"/>
      <c r="K452" s="248"/>
      <c r="L452" s="248"/>
      <c r="M452" s="248"/>
      <c r="N452" s="248"/>
      <c r="O452" s="248"/>
      <c r="P452" s="248"/>
    </row>
    <row r="453" spans="3:16">
      <c r="C453" s="253" t="s">
        <v>457</v>
      </c>
      <c r="D453" s="254" t="s">
        <v>431</v>
      </c>
      <c r="E453" s="593">
        <v>1.49</v>
      </c>
      <c r="F453" s="590">
        <v>0.05</v>
      </c>
      <c r="G453" s="592">
        <v>0.11</v>
      </c>
      <c r="H453" s="257">
        <v>0.14000000000000001</v>
      </c>
      <c r="I453" s="258">
        <v>0.11</v>
      </c>
      <c r="J453" s="248"/>
      <c r="K453" s="248"/>
      <c r="L453" s="248"/>
      <c r="M453" s="248"/>
      <c r="N453" s="248"/>
      <c r="O453" s="248"/>
      <c r="P453" s="248"/>
    </row>
    <row r="454" spans="3:16">
      <c r="C454" s="253" t="s">
        <v>458</v>
      </c>
      <c r="D454" s="254" t="s">
        <v>431</v>
      </c>
      <c r="E454" s="593">
        <v>0.28000000000000003</v>
      </c>
      <c r="F454" s="590">
        <v>0.05</v>
      </c>
      <c r="G454" s="592">
        <v>0.11</v>
      </c>
      <c r="H454" s="257">
        <v>0.14000000000000001</v>
      </c>
      <c r="I454" s="258">
        <v>0.11</v>
      </c>
      <c r="J454" s="248"/>
      <c r="K454" s="248"/>
      <c r="L454" s="248"/>
      <c r="M454" s="248"/>
      <c r="N454" s="248"/>
      <c r="O454" s="248"/>
      <c r="P454" s="248"/>
    </row>
    <row r="455" spans="3:16">
      <c r="C455" s="253" t="s">
        <v>459</v>
      </c>
      <c r="D455" s="254" t="s">
        <v>431</v>
      </c>
      <c r="E455" s="593">
        <v>0.72</v>
      </c>
      <c r="F455" s="590">
        <v>0.05</v>
      </c>
      <c r="G455" s="592">
        <v>0.11</v>
      </c>
      <c r="H455" s="257">
        <v>0.14000000000000001</v>
      </c>
      <c r="I455" s="258">
        <v>0.11</v>
      </c>
      <c r="J455" s="248"/>
      <c r="K455" s="248"/>
      <c r="L455" s="248"/>
      <c r="M455" s="248"/>
      <c r="N455" s="248"/>
      <c r="O455" s="248"/>
      <c r="P455" s="248"/>
    </row>
    <row r="456" spans="3:16">
      <c r="C456" s="253" t="s">
        <v>460</v>
      </c>
      <c r="D456" s="254" t="s">
        <v>431</v>
      </c>
      <c r="E456" s="593">
        <v>0.36</v>
      </c>
      <c r="F456" s="590">
        <v>0.05</v>
      </c>
      <c r="G456" s="592">
        <v>0.14000000000000001</v>
      </c>
      <c r="H456" s="257">
        <v>0.11</v>
      </c>
      <c r="I456" s="258" t="s">
        <v>431</v>
      </c>
      <c r="J456" s="248"/>
      <c r="K456" s="248"/>
      <c r="L456" s="248"/>
      <c r="M456" s="248"/>
      <c r="N456" s="248"/>
      <c r="O456" s="248"/>
      <c r="P456" s="248"/>
    </row>
    <row r="457" spans="3:16">
      <c r="C457" s="253" t="s">
        <v>461</v>
      </c>
      <c r="D457" s="254" t="s">
        <v>431</v>
      </c>
      <c r="E457" s="593">
        <v>0.28000000000000003</v>
      </c>
      <c r="F457" s="590">
        <v>0.05</v>
      </c>
      <c r="G457" s="592">
        <v>0.14000000000000001</v>
      </c>
      <c r="H457" s="257">
        <v>0.09</v>
      </c>
      <c r="I457" s="258" t="s">
        <v>431</v>
      </c>
      <c r="J457" s="248"/>
      <c r="K457" s="248"/>
      <c r="L457" s="248"/>
      <c r="M457" s="248"/>
      <c r="N457" s="248"/>
      <c r="O457" s="248"/>
      <c r="P457" s="248"/>
    </row>
    <row r="458" spans="3:16">
      <c r="C458" s="253" t="s">
        <v>462</v>
      </c>
      <c r="D458" s="254" t="s">
        <v>431</v>
      </c>
      <c r="E458" s="593">
        <v>0.28000000000000003</v>
      </c>
      <c r="F458" s="590">
        <v>0.05</v>
      </c>
      <c r="G458" s="592">
        <v>0.14000000000000001</v>
      </c>
      <c r="H458" s="594">
        <v>0.12</v>
      </c>
      <c r="I458" s="258" t="s">
        <v>431</v>
      </c>
      <c r="J458" s="248"/>
      <c r="K458" s="248"/>
      <c r="L458" s="248"/>
      <c r="M458" s="248"/>
      <c r="N458" s="248"/>
      <c r="O458" s="248"/>
      <c r="P458" s="248"/>
    </row>
    <row r="459" spans="3:16">
      <c r="C459" s="253" t="s">
        <v>463</v>
      </c>
      <c r="D459" s="254" t="s">
        <v>431</v>
      </c>
      <c r="E459" s="593">
        <v>0.57999999999999996</v>
      </c>
      <c r="F459" s="590">
        <v>0.05</v>
      </c>
      <c r="G459" s="592">
        <v>0.14000000000000001</v>
      </c>
      <c r="H459" s="594">
        <v>0.15</v>
      </c>
      <c r="I459" s="258" t="s">
        <v>431</v>
      </c>
      <c r="J459" s="248"/>
      <c r="K459" s="248"/>
      <c r="L459" s="248"/>
      <c r="M459" s="248"/>
      <c r="N459" s="248"/>
      <c r="O459" s="248"/>
      <c r="P459" s="248"/>
    </row>
    <row r="460" spans="3:16">
      <c r="C460" s="253" t="s">
        <v>464</v>
      </c>
      <c r="D460" s="254">
        <v>7.0000000000000007E-2</v>
      </c>
      <c r="E460" s="593">
        <v>0.89</v>
      </c>
      <c r="F460" s="590">
        <v>0.05</v>
      </c>
      <c r="G460" s="591" t="s">
        <v>431</v>
      </c>
      <c r="H460" s="257" t="s">
        <v>431</v>
      </c>
      <c r="I460" s="258" t="s">
        <v>431</v>
      </c>
      <c r="J460" s="248"/>
      <c r="K460" s="248"/>
      <c r="L460" s="248"/>
      <c r="M460" s="248"/>
      <c r="N460" s="248"/>
      <c r="O460" s="248"/>
      <c r="P460" s="248"/>
    </row>
    <row r="461" spans="3:16">
      <c r="C461" s="253" t="s">
        <v>465</v>
      </c>
      <c r="D461" s="254">
        <v>7.0000000000000007E-2</v>
      </c>
      <c r="E461" s="593">
        <v>0.86</v>
      </c>
      <c r="F461" s="590">
        <v>0.05</v>
      </c>
      <c r="G461" s="591" t="s">
        <v>431</v>
      </c>
      <c r="H461" s="257" t="s">
        <v>431</v>
      </c>
      <c r="I461" s="258" t="s">
        <v>431</v>
      </c>
      <c r="J461" s="248"/>
      <c r="K461" s="248"/>
      <c r="L461" s="248"/>
      <c r="M461" s="248"/>
      <c r="N461" s="248"/>
      <c r="O461" s="248"/>
      <c r="P461" s="248"/>
    </row>
    <row r="462" spans="3:16">
      <c r="C462" s="253" t="s">
        <v>466</v>
      </c>
      <c r="D462" s="254">
        <v>0.03</v>
      </c>
      <c r="E462" s="593">
        <v>0.84</v>
      </c>
      <c r="F462" s="590">
        <v>0.05</v>
      </c>
      <c r="G462" s="591" t="s">
        <v>431</v>
      </c>
      <c r="H462" s="257" t="s">
        <v>431</v>
      </c>
      <c r="I462" s="258" t="s">
        <v>431</v>
      </c>
      <c r="J462" s="248"/>
      <c r="K462" s="248"/>
      <c r="L462" s="248"/>
      <c r="M462" s="248"/>
      <c r="N462" s="248"/>
      <c r="O462" s="248"/>
      <c r="P462" s="248"/>
    </row>
    <row r="463" spans="3:16">
      <c r="C463" s="253" t="s">
        <v>467</v>
      </c>
      <c r="D463" s="254">
        <v>0.23</v>
      </c>
      <c r="E463" s="590">
        <v>0.02</v>
      </c>
      <c r="F463" s="590">
        <v>0.01</v>
      </c>
      <c r="G463" s="591" t="s">
        <v>431</v>
      </c>
      <c r="H463" s="257" t="s">
        <v>431</v>
      </c>
      <c r="I463" s="258" t="s">
        <v>431</v>
      </c>
      <c r="J463" s="248"/>
      <c r="K463" s="248"/>
      <c r="L463" s="248"/>
      <c r="M463" s="248"/>
      <c r="N463" s="248"/>
      <c r="O463" s="248"/>
      <c r="P463" s="248"/>
    </row>
    <row r="464" spans="3:16">
      <c r="C464" s="253" t="s">
        <v>468</v>
      </c>
      <c r="D464" s="254">
        <v>0.22</v>
      </c>
      <c r="E464" s="590">
        <v>0.02</v>
      </c>
      <c r="F464" s="590">
        <v>2.34</v>
      </c>
      <c r="G464" s="591" t="s">
        <v>431</v>
      </c>
      <c r="H464" s="257" t="s">
        <v>431</v>
      </c>
      <c r="I464" s="258" t="s">
        <v>431</v>
      </c>
      <c r="J464" s="248"/>
      <c r="K464" s="248"/>
      <c r="L464" s="248"/>
      <c r="M464" s="248"/>
      <c r="N464" s="248"/>
      <c r="O464" s="248"/>
      <c r="P464" s="248"/>
    </row>
    <row r="465" spans="3:16">
      <c r="C465" s="253" t="s">
        <v>469</v>
      </c>
      <c r="D465" s="254">
        <v>0.09</v>
      </c>
      <c r="E465" s="593">
        <v>0.75</v>
      </c>
      <c r="F465" s="590">
        <v>0.11</v>
      </c>
      <c r="G465" s="591" t="s">
        <v>431</v>
      </c>
      <c r="H465" s="257" t="s">
        <v>431</v>
      </c>
      <c r="I465" s="258" t="s">
        <v>431</v>
      </c>
      <c r="J465" s="248"/>
      <c r="K465" s="248"/>
      <c r="L465" s="248"/>
      <c r="M465" s="248"/>
      <c r="N465" s="248"/>
      <c r="O465" s="248"/>
      <c r="P465" s="248"/>
    </row>
    <row r="466" spans="3:16">
      <c r="C466" s="253" t="s">
        <v>470</v>
      </c>
      <c r="D466" s="254" t="s">
        <v>431</v>
      </c>
      <c r="E466" s="593">
        <v>0.68</v>
      </c>
      <c r="F466" s="590">
        <v>0.05</v>
      </c>
      <c r="G466" s="592">
        <v>0.11</v>
      </c>
      <c r="H466" s="257" t="s">
        <v>431</v>
      </c>
      <c r="I466" s="258" t="s">
        <v>431</v>
      </c>
      <c r="J466" s="248"/>
      <c r="K466" s="248"/>
      <c r="L466" s="248"/>
      <c r="M466" s="248"/>
      <c r="N466" s="248"/>
      <c r="O466" s="248"/>
      <c r="P466" s="248"/>
    </row>
    <row r="467" spans="3:16" s="1" customFormat="1">
      <c r="C467" s="848" t="s">
        <v>471</v>
      </c>
      <c r="D467" s="494" t="s">
        <v>431</v>
      </c>
      <c r="E467" s="849">
        <v>0.54</v>
      </c>
      <c r="F467" s="850">
        <v>0.05</v>
      </c>
      <c r="G467" s="849">
        <v>0.13</v>
      </c>
      <c r="H467" s="851" t="s">
        <v>431</v>
      </c>
      <c r="I467" s="852" t="s">
        <v>431</v>
      </c>
      <c r="J467" s="853"/>
      <c r="K467" s="853"/>
      <c r="L467" s="853"/>
      <c r="M467" s="853"/>
      <c r="N467" s="853"/>
      <c r="O467" s="853"/>
      <c r="P467" s="853"/>
    </row>
    <row r="468" spans="3:16">
      <c r="C468" s="253" t="s">
        <v>472</v>
      </c>
      <c r="D468" s="254" t="s">
        <v>431</v>
      </c>
      <c r="E468" s="593">
        <v>0.57999999999999996</v>
      </c>
      <c r="F468" s="590">
        <v>0.43</v>
      </c>
      <c r="G468" s="591" t="s">
        <v>431</v>
      </c>
      <c r="H468" s="257" t="s">
        <v>431</v>
      </c>
      <c r="I468" s="258" t="s">
        <v>431</v>
      </c>
      <c r="J468" s="248"/>
      <c r="K468" s="248"/>
      <c r="L468" s="248"/>
      <c r="M468" s="248"/>
      <c r="N468" s="248"/>
      <c r="O468" s="248"/>
      <c r="P468" s="248"/>
    </row>
    <row r="469" spans="3:16">
      <c r="C469" s="253" t="s">
        <v>473</v>
      </c>
      <c r="D469" s="254" t="s">
        <v>431</v>
      </c>
      <c r="E469" s="590">
        <v>0.02</v>
      </c>
      <c r="F469" s="590">
        <v>1.68</v>
      </c>
      <c r="G469" s="591" t="s">
        <v>431</v>
      </c>
      <c r="H469" s="255" t="s">
        <v>431</v>
      </c>
      <c r="I469" s="256" t="s">
        <v>431</v>
      </c>
      <c r="J469" s="248"/>
      <c r="K469" s="248"/>
      <c r="L469" s="248"/>
      <c r="M469" s="248"/>
      <c r="N469" s="248"/>
      <c r="O469" s="248"/>
      <c r="P469" s="248"/>
    </row>
    <row r="470" spans="3:16">
      <c r="C470" s="253" t="s">
        <v>474</v>
      </c>
      <c r="D470" s="592">
        <v>0.01</v>
      </c>
      <c r="E470" s="590">
        <v>0.02</v>
      </c>
      <c r="F470" s="590">
        <v>0.4</v>
      </c>
      <c r="G470" s="591" t="s">
        <v>431</v>
      </c>
      <c r="H470" s="255" t="s">
        <v>431</v>
      </c>
      <c r="I470" s="256" t="s">
        <v>431</v>
      </c>
      <c r="J470" s="248"/>
      <c r="K470" s="248"/>
      <c r="L470" s="248"/>
      <c r="M470" s="248"/>
      <c r="N470" s="248"/>
      <c r="O470" s="248"/>
      <c r="P470" s="248"/>
    </row>
    <row r="471" spans="3:16">
      <c r="C471" s="253" t="s">
        <v>475</v>
      </c>
      <c r="D471" s="592">
        <v>0.02</v>
      </c>
      <c r="E471" s="590">
        <v>0.02</v>
      </c>
      <c r="F471" s="590">
        <v>0.89</v>
      </c>
      <c r="G471" s="591" t="s">
        <v>431</v>
      </c>
      <c r="H471" s="255" t="s">
        <v>431</v>
      </c>
      <c r="I471" s="256" t="s">
        <v>431</v>
      </c>
      <c r="J471" s="248"/>
      <c r="K471" s="248"/>
      <c r="L471" s="248"/>
      <c r="M471" s="248"/>
      <c r="N471" s="248"/>
      <c r="O471" s="248"/>
      <c r="P471" s="248"/>
    </row>
    <row r="472" spans="3:16">
      <c r="C472" s="253" t="s">
        <v>476</v>
      </c>
      <c r="D472" s="592">
        <v>0.02</v>
      </c>
      <c r="E472" s="590">
        <v>0.02</v>
      </c>
      <c r="F472" s="590">
        <v>0.74</v>
      </c>
      <c r="G472" s="591" t="s">
        <v>431</v>
      </c>
      <c r="H472" s="255" t="s">
        <v>431</v>
      </c>
      <c r="I472" s="256" t="s">
        <v>431</v>
      </c>
      <c r="J472" s="248"/>
      <c r="K472" s="248"/>
      <c r="L472" s="248"/>
      <c r="M472" s="248"/>
      <c r="N472" s="248"/>
      <c r="O472" s="248"/>
      <c r="P472" s="248"/>
    </row>
    <row r="473" spans="3:16">
      <c r="C473" s="253" t="s">
        <v>477</v>
      </c>
      <c r="D473" s="254" t="s">
        <v>431</v>
      </c>
      <c r="E473" s="590">
        <v>0.02</v>
      </c>
      <c r="F473" s="590">
        <v>0.64</v>
      </c>
      <c r="G473" s="591" t="s">
        <v>431</v>
      </c>
      <c r="H473" s="255" t="s">
        <v>431</v>
      </c>
      <c r="I473" s="256" t="s">
        <v>431</v>
      </c>
      <c r="J473" s="248"/>
      <c r="K473" s="248"/>
      <c r="L473" s="248"/>
      <c r="M473" s="248"/>
      <c r="N473" s="248"/>
      <c r="O473" s="248"/>
      <c r="P473" s="248"/>
    </row>
    <row r="474" spans="3:16">
      <c r="C474" s="253" t="s">
        <v>478</v>
      </c>
      <c r="D474" s="592">
        <v>0.05</v>
      </c>
      <c r="E474" s="590">
        <v>0.02</v>
      </c>
      <c r="F474" s="590">
        <v>2.23</v>
      </c>
      <c r="G474" s="591" t="s">
        <v>431</v>
      </c>
      <c r="H474" s="255" t="s">
        <v>431</v>
      </c>
      <c r="I474" s="256" t="s">
        <v>431</v>
      </c>
      <c r="J474" s="248"/>
      <c r="K474" s="248"/>
      <c r="L474" s="248"/>
      <c r="M474" s="248"/>
      <c r="N474" s="248"/>
      <c r="O474" s="248"/>
      <c r="P474" s="248"/>
    </row>
    <row r="475" spans="3:16">
      <c r="C475" s="253" t="s">
        <v>479</v>
      </c>
      <c r="D475" s="592">
        <v>0.01</v>
      </c>
      <c r="E475" s="590">
        <v>0.02</v>
      </c>
      <c r="F475" s="590">
        <v>1.92</v>
      </c>
      <c r="G475" s="591" t="s">
        <v>431</v>
      </c>
      <c r="H475" s="255" t="s">
        <v>431</v>
      </c>
      <c r="I475" s="256" t="s">
        <v>431</v>
      </c>
      <c r="J475" s="248"/>
      <c r="K475" s="248"/>
      <c r="L475" s="248"/>
      <c r="M475" s="248"/>
      <c r="N475" s="248"/>
      <c r="O475" s="248"/>
      <c r="P475" s="248"/>
    </row>
    <row r="476" spans="3:16">
      <c r="C476" s="253" t="s">
        <v>480</v>
      </c>
      <c r="D476" s="592">
        <v>0.02</v>
      </c>
      <c r="E476" s="590">
        <v>0.02</v>
      </c>
      <c r="F476" s="593">
        <v>0.96</v>
      </c>
      <c r="G476" s="591" t="s">
        <v>431</v>
      </c>
      <c r="H476" s="255" t="s">
        <v>431</v>
      </c>
      <c r="I476" s="256" t="s">
        <v>431</v>
      </c>
      <c r="J476" s="248"/>
      <c r="K476" s="248"/>
      <c r="L476" s="248"/>
      <c r="M476" s="248"/>
      <c r="N476" s="248"/>
      <c r="O476" s="248"/>
      <c r="P476" s="248"/>
    </row>
    <row r="477" spans="3:16">
      <c r="C477" s="253" t="s">
        <v>481</v>
      </c>
      <c r="D477" s="254" t="s">
        <v>431</v>
      </c>
      <c r="E477" s="590">
        <v>0.02</v>
      </c>
      <c r="F477" s="590" t="s">
        <v>431</v>
      </c>
      <c r="G477" s="591" t="s">
        <v>431</v>
      </c>
      <c r="H477" s="255" t="s">
        <v>431</v>
      </c>
      <c r="I477" s="256" t="s">
        <v>431</v>
      </c>
      <c r="J477" s="248"/>
      <c r="K477" s="248"/>
      <c r="L477" s="248"/>
      <c r="M477" s="248"/>
      <c r="N477" s="248"/>
      <c r="O477" s="248"/>
      <c r="P477" s="248"/>
    </row>
    <row r="478" spans="3:16">
      <c r="C478" s="253" t="s">
        <v>482</v>
      </c>
      <c r="D478" s="254">
        <v>0.01</v>
      </c>
      <c r="E478" s="590">
        <v>0.02</v>
      </c>
      <c r="F478" s="590" t="s">
        <v>431</v>
      </c>
      <c r="G478" s="591" t="s">
        <v>431</v>
      </c>
      <c r="H478" s="255" t="s">
        <v>431</v>
      </c>
      <c r="I478" s="256" t="s">
        <v>431</v>
      </c>
      <c r="J478" s="248"/>
      <c r="K478" s="248"/>
      <c r="L478" s="248"/>
      <c r="M478" s="248"/>
      <c r="N478" s="248"/>
      <c r="O478" s="248"/>
      <c r="P478" s="248"/>
    </row>
    <row r="479" spans="3:16">
      <c r="C479" s="253" t="s">
        <v>483</v>
      </c>
      <c r="D479" s="254">
        <v>0.01</v>
      </c>
      <c r="E479" s="590">
        <v>0.02</v>
      </c>
      <c r="F479" s="590" t="s">
        <v>431</v>
      </c>
      <c r="G479" s="591" t="s">
        <v>431</v>
      </c>
      <c r="H479" s="255" t="s">
        <v>431</v>
      </c>
      <c r="I479" s="256" t="s">
        <v>431</v>
      </c>
      <c r="J479" s="248"/>
      <c r="K479" s="248"/>
      <c r="L479" s="248"/>
      <c r="M479" s="248"/>
      <c r="N479" s="248"/>
      <c r="O479" s="248"/>
      <c r="P479" s="248"/>
    </row>
    <row r="480" spans="3:16">
      <c r="C480" s="253" t="s">
        <v>204</v>
      </c>
      <c r="D480" s="254">
        <v>0.1</v>
      </c>
      <c r="E480" s="590">
        <v>0.02</v>
      </c>
      <c r="F480" s="590">
        <v>2.21</v>
      </c>
      <c r="G480" s="591" t="s">
        <v>431</v>
      </c>
      <c r="H480" s="255" t="s">
        <v>431</v>
      </c>
      <c r="I480" s="256" t="s">
        <v>431</v>
      </c>
      <c r="J480" s="248"/>
      <c r="K480" s="248"/>
      <c r="L480" s="248"/>
      <c r="M480" s="248"/>
      <c r="N480" s="248"/>
      <c r="O480" s="248"/>
      <c r="P480" s="248"/>
    </row>
    <row r="481" spans="1:27">
      <c r="A481" s="8"/>
      <c r="B481" s="8"/>
      <c r="C481" s="253" t="s">
        <v>484</v>
      </c>
      <c r="D481" s="595">
        <v>3.5205384954666674E-3</v>
      </c>
      <c r="E481" s="590">
        <v>0.02</v>
      </c>
      <c r="F481" s="590" t="s">
        <v>431</v>
      </c>
      <c r="G481" s="591" t="s">
        <v>431</v>
      </c>
      <c r="H481" s="255" t="s">
        <v>431</v>
      </c>
      <c r="I481" s="256" t="s">
        <v>431</v>
      </c>
      <c r="J481" s="248"/>
      <c r="K481" s="248"/>
      <c r="L481" s="248"/>
      <c r="M481" s="248"/>
      <c r="N481" s="248"/>
      <c r="O481" s="248"/>
      <c r="P481" s="248"/>
      <c r="Q481" s="8"/>
      <c r="R481" s="8"/>
      <c r="S481" s="8"/>
      <c r="T481" s="8"/>
      <c r="U481" s="8"/>
      <c r="V481" s="8"/>
      <c r="W481" s="8"/>
      <c r="X481" s="8"/>
      <c r="Y481" s="8"/>
      <c r="Z481" s="8"/>
      <c r="AA481" s="8"/>
    </row>
    <row r="482" spans="1:27">
      <c r="A482" s="8"/>
      <c r="B482" s="8"/>
      <c r="C482" s="253" t="s">
        <v>485</v>
      </c>
      <c r="D482" s="254">
        <v>0.03</v>
      </c>
      <c r="E482" s="590">
        <v>0.02</v>
      </c>
      <c r="F482" s="590">
        <v>0.7</v>
      </c>
      <c r="G482" s="591" t="s">
        <v>431</v>
      </c>
      <c r="H482" s="255" t="s">
        <v>431</v>
      </c>
      <c r="I482" s="256" t="s">
        <v>431</v>
      </c>
      <c r="J482" s="248"/>
      <c r="K482" s="248"/>
      <c r="L482" s="248"/>
      <c r="M482" s="248"/>
      <c r="N482" s="248"/>
      <c r="O482" s="248"/>
      <c r="P482" s="248"/>
      <c r="Q482" s="8"/>
      <c r="R482" s="8"/>
      <c r="S482" s="8"/>
      <c r="T482" s="8"/>
      <c r="U482" s="8"/>
      <c r="V482" s="8"/>
      <c r="W482" s="8"/>
      <c r="X482" s="8"/>
      <c r="Y482" s="8"/>
      <c r="Z482" s="8"/>
      <c r="AA482" s="8"/>
    </row>
    <row r="483" spans="1:27">
      <c r="A483" s="8"/>
      <c r="B483" s="8"/>
      <c r="C483" s="253" t="s">
        <v>486</v>
      </c>
      <c r="D483" s="254" t="s">
        <v>431</v>
      </c>
      <c r="E483" s="590">
        <v>0.02</v>
      </c>
      <c r="F483" s="590" t="s">
        <v>431</v>
      </c>
      <c r="G483" s="591" t="s">
        <v>431</v>
      </c>
      <c r="H483" s="255" t="s">
        <v>431</v>
      </c>
      <c r="I483" s="256" t="s">
        <v>431</v>
      </c>
      <c r="J483" s="248"/>
      <c r="K483" s="248"/>
      <c r="L483" s="248"/>
      <c r="M483" s="248"/>
      <c r="N483" s="248"/>
      <c r="O483" s="248"/>
      <c r="P483" s="248"/>
      <c r="Q483" s="8"/>
      <c r="R483" s="8"/>
      <c r="S483" s="8"/>
      <c r="T483" s="8"/>
      <c r="U483" s="8"/>
      <c r="V483" s="8"/>
      <c r="W483" s="8"/>
      <c r="X483" s="8"/>
      <c r="Y483" s="8"/>
      <c r="Z483" s="8"/>
      <c r="AA483" s="8"/>
    </row>
    <row r="484" spans="1:27">
      <c r="A484" s="8"/>
      <c r="B484" s="8"/>
      <c r="C484" s="253" t="s">
        <v>487</v>
      </c>
      <c r="D484" s="254">
        <v>0.05</v>
      </c>
      <c r="E484" s="590">
        <v>0.02</v>
      </c>
      <c r="F484" s="590" t="s">
        <v>431</v>
      </c>
      <c r="G484" s="591" t="s">
        <v>431</v>
      </c>
      <c r="H484" s="255" t="s">
        <v>431</v>
      </c>
      <c r="I484" s="256" t="s">
        <v>431</v>
      </c>
      <c r="J484" s="248"/>
      <c r="K484" s="248"/>
      <c r="L484" s="248"/>
      <c r="M484" s="248"/>
      <c r="N484" s="248"/>
      <c r="O484" s="248"/>
      <c r="P484" s="248"/>
      <c r="Q484" s="8"/>
      <c r="R484" s="8"/>
      <c r="S484" s="8"/>
      <c r="T484" s="8"/>
      <c r="U484" s="8"/>
      <c r="V484" s="8"/>
      <c r="W484" s="8"/>
      <c r="X484" s="8"/>
      <c r="Y484" s="8"/>
      <c r="Z484" s="8"/>
      <c r="AA484" s="8"/>
    </row>
    <row r="485" spans="1:27">
      <c r="A485" s="8"/>
      <c r="B485" s="8"/>
      <c r="C485" s="253" t="s">
        <v>842</v>
      </c>
      <c r="D485" s="592">
        <v>0.04</v>
      </c>
      <c r="E485" s="593">
        <v>0.02</v>
      </c>
      <c r="F485" s="593" t="s">
        <v>431</v>
      </c>
      <c r="G485" s="592" t="s">
        <v>431</v>
      </c>
      <c r="H485" s="596" t="s">
        <v>431</v>
      </c>
      <c r="I485" s="597" t="s">
        <v>431</v>
      </c>
      <c r="J485" s="248"/>
      <c r="K485" s="248"/>
      <c r="L485" s="248"/>
      <c r="M485" s="248"/>
      <c r="N485" s="248"/>
      <c r="O485" s="248"/>
      <c r="P485" s="248"/>
      <c r="Q485" s="8"/>
      <c r="R485" s="8"/>
      <c r="S485" s="8"/>
      <c r="T485" s="8"/>
      <c r="U485" s="8"/>
      <c r="V485" s="8"/>
      <c r="W485" s="8"/>
      <c r="X485" s="8"/>
      <c r="Y485" s="8"/>
      <c r="Z485" s="8"/>
      <c r="AA485" s="8"/>
    </row>
    <row r="486" spans="1:27">
      <c r="A486" s="8"/>
      <c r="B486" s="8"/>
      <c r="C486" s="253" t="s">
        <v>488</v>
      </c>
      <c r="D486" s="254" t="s">
        <v>431</v>
      </c>
      <c r="E486" s="590">
        <v>0.02</v>
      </c>
      <c r="F486" s="590">
        <v>0.28999999999999998</v>
      </c>
      <c r="G486" s="591" t="s">
        <v>431</v>
      </c>
      <c r="H486" s="255" t="s">
        <v>431</v>
      </c>
      <c r="I486" s="256" t="s">
        <v>431</v>
      </c>
      <c r="J486" s="248"/>
      <c r="K486" s="248"/>
      <c r="L486" s="248"/>
      <c r="M486" s="248"/>
      <c r="N486" s="248"/>
      <c r="O486" s="248"/>
      <c r="P486" s="248"/>
      <c r="Q486" s="8"/>
      <c r="R486" s="8"/>
      <c r="S486" s="8"/>
      <c r="T486" s="8"/>
      <c r="U486" s="8"/>
      <c r="V486" s="8"/>
      <c r="W486" s="8"/>
      <c r="X486" s="8"/>
      <c r="Y486" s="8"/>
      <c r="Z486" s="8"/>
      <c r="AA486" s="8"/>
    </row>
    <row r="487" spans="1:27" ht="16" thickBot="1">
      <c r="A487" s="8"/>
      <c r="B487" s="8"/>
      <c r="C487" s="260" t="s">
        <v>489</v>
      </c>
      <c r="D487" s="261" t="s">
        <v>431</v>
      </c>
      <c r="E487" s="598">
        <v>0.18</v>
      </c>
      <c r="F487" s="598">
        <v>0.08</v>
      </c>
      <c r="G487" s="599" t="s">
        <v>431</v>
      </c>
      <c r="H487" s="262" t="s">
        <v>431</v>
      </c>
      <c r="I487" s="263" t="s">
        <v>431</v>
      </c>
      <c r="J487" s="248"/>
      <c r="K487" s="248"/>
      <c r="L487" s="248"/>
      <c r="M487" s="248"/>
      <c r="N487" s="248"/>
      <c r="O487" s="248"/>
      <c r="P487" s="248"/>
      <c r="Q487" s="8"/>
      <c r="R487" s="8"/>
      <c r="S487" s="8"/>
      <c r="T487" s="8"/>
      <c r="U487" s="8"/>
      <c r="V487" s="8"/>
      <c r="W487" s="8"/>
      <c r="X487" s="8"/>
      <c r="Y487" s="8"/>
      <c r="Z487" s="8"/>
      <c r="AA487" s="8"/>
    </row>
    <row r="488" spans="1:27">
      <c r="A488" s="6"/>
      <c r="B488" s="8"/>
      <c r="C488" s="891" t="s">
        <v>843</v>
      </c>
      <c r="D488" s="891"/>
      <c r="E488" s="891"/>
      <c r="F488" s="891"/>
      <c r="G488" s="891"/>
      <c r="H488" s="891"/>
      <c r="I488" s="891"/>
      <c r="J488" s="891"/>
      <c r="K488" s="891"/>
      <c r="L488" s="891"/>
      <c r="M488" s="6"/>
      <c r="N488" s="6"/>
      <c r="O488" s="8"/>
      <c r="P488" s="6"/>
      <c r="Q488" s="6"/>
      <c r="R488" s="6"/>
      <c r="S488" s="6"/>
      <c r="T488" s="6"/>
      <c r="U488" s="6"/>
      <c r="V488" s="6"/>
      <c r="W488" s="6"/>
      <c r="X488" s="6"/>
      <c r="Y488" s="6"/>
      <c r="Z488" s="6"/>
      <c r="AA488" s="6"/>
    </row>
    <row r="489" spans="1:27">
      <c r="A489" s="6"/>
      <c r="B489" s="8"/>
      <c r="C489" s="878" t="s">
        <v>844</v>
      </c>
      <c r="D489" s="878"/>
      <c r="E489" s="878"/>
      <c r="F489" s="878"/>
      <c r="G489" s="878"/>
      <c r="H489" s="878"/>
      <c r="I489" s="878"/>
      <c r="J489" s="878"/>
      <c r="K489" s="878"/>
      <c r="L489" s="878"/>
      <c r="M489" s="6"/>
      <c r="N489" s="6"/>
      <c r="O489" s="8"/>
      <c r="P489" s="6"/>
      <c r="Q489" s="6"/>
      <c r="R489" s="6"/>
      <c r="S489" s="6"/>
      <c r="T489" s="6"/>
      <c r="U489" s="6"/>
      <c r="V489" s="6"/>
      <c r="W489" s="6"/>
      <c r="X489" s="6"/>
      <c r="Y489" s="6"/>
      <c r="Z489" s="6"/>
      <c r="AA489" s="6"/>
    </row>
    <row r="490" spans="1:27">
      <c r="A490" s="6"/>
      <c r="B490" s="600"/>
      <c r="C490" s="879" t="s">
        <v>845</v>
      </c>
      <c r="D490" s="936"/>
      <c r="E490" s="936"/>
      <c r="F490" s="936"/>
      <c r="G490" s="936"/>
      <c r="H490" s="936"/>
      <c r="I490" s="936"/>
      <c r="J490" s="936"/>
      <c r="K490" s="936"/>
      <c r="L490" s="936"/>
      <c r="M490" s="6"/>
      <c r="N490" s="6"/>
      <c r="O490" s="8"/>
      <c r="P490" s="6"/>
      <c r="Q490" s="6"/>
      <c r="R490" s="6"/>
      <c r="S490" s="6"/>
      <c r="T490" s="6"/>
      <c r="U490" s="6"/>
      <c r="V490" s="6"/>
      <c r="W490" s="6"/>
      <c r="X490" s="6"/>
      <c r="Y490" s="6"/>
      <c r="Z490" s="6"/>
      <c r="AA490" s="6"/>
    </row>
    <row r="491" spans="1:27">
      <c r="A491" s="6"/>
      <c r="B491" s="7"/>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6">
      <c r="A492" s="6"/>
      <c r="B492" s="125" t="s">
        <v>492</v>
      </c>
      <c r="C492" s="497" t="s">
        <v>493</v>
      </c>
      <c r="D492" s="264"/>
      <c r="E492" s="264"/>
      <c r="F492" s="264"/>
      <c r="G492" s="264"/>
      <c r="H492" s="128"/>
      <c r="I492" s="128"/>
      <c r="J492" s="128"/>
      <c r="K492" s="128"/>
      <c r="L492" s="129"/>
      <c r="M492" s="6"/>
      <c r="N492" s="6"/>
      <c r="O492" s="6"/>
      <c r="P492" s="6"/>
      <c r="Q492" s="6"/>
      <c r="R492" s="6"/>
      <c r="S492" s="6"/>
      <c r="T492" s="6"/>
      <c r="U492" s="6"/>
      <c r="V492" s="6"/>
      <c r="W492" s="6"/>
      <c r="X492" s="6"/>
      <c r="Y492" s="6"/>
      <c r="Z492" s="6"/>
      <c r="AA492" s="6"/>
    </row>
    <row r="493" spans="1:27" ht="17" thickBot="1">
      <c r="A493" s="21"/>
      <c r="B493" s="265"/>
      <c r="C493" s="894" t="s">
        <v>404</v>
      </c>
      <c r="D493" s="894"/>
      <c r="E493" s="894"/>
      <c r="F493" s="894"/>
      <c r="G493" s="894"/>
      <c r="H493" s="894"/>
      <c r="I493" s="894"/>
      <c r="J493" s="894"/>
      <c r="K493" s="894"/>
      <c r="L493" s="21"/>
      <c r="M493" s="21"/>
      <c r="N493" s="21"/>
      <c r="O493" s="21"/>
      <c r="P493" s="21"/>
      <c r="Q493" s="21"/>
      <c r="R493" s="21"/>
      <c r="S493" s="21"/>
      <c r="T493" s="21"/>
      <c r="U493" s="21"/>
      <c r="V493" s="21"/>
      <c r="W493" s="21"/>
      <c r="X493" s="21"/>
      <c r="Y493" s="21"/>
      <c r="Z493" s="21"/>
      <c r="AA493" s="21"/>
    </row>
    <row r="494" spans="1:27" ht="33" thickBot="1">
      <c r="A494" s="6"/>
      <c r="B494" s="7"/>
      <c r="C494" s="179" t="s">
        <v>82</v>
      </c>
      <c r="D494" s="132" t="s">
        <v>836</v>
      </c>
      <c r="E494" s="132" t="s">
        <v>837</v>
      </c>
      <c r="F494" s="132" t="s">
        <v>838</v>
      </c>
      <c r="G494" s="133" t="s">
        <v>408</v>
      </c>
      <c r="H494" s="13"/>
      <c r="I494" s="573"/>
      <c r="J494" s="6"/>
      <c r="K494" s="6"/>
      <c r="L494" s="6"/>
      <c r="M494" s="6"/>
      <c r="N494" s="6"/>
      <c r="O494" s="6"/>
      <c r="P494" s="6"/>
      <c r="Q494" s="6"/>
      <c r="R494" s="6"/>
      <c r="S494" s="6"/>
      <c r="T494" s="6"/>
      <c r="U494" s="6"/>
      <c r="V494" s="6"/>
      <c r="W494" s="6"/>
      <c r="X494" s="6"/>
      <c r="Y494" s="6"/>
      <c r="Z494" s="6"/>
      <c r="AA494" s="6"/>
    </row>
    <row r="495" spans="1:27">
      <c r="A495" s="6"/>
      <c r="B495" s="7"/>
      <c r="C495" s="601" t="s">
        <v>411</v>
      </c>
      <c r="D495" s="602">
        <v>0.30613100729682124</v>
      </c>
      <c r="E495" s="602">
        <v>8.9862330909047348E-3</v>
      </c>
      <c r="F495" s="602">
        <v>6.0134289363035455E-3</v>
      </c>
      <c r="G495" s="603" t="s">
        <v>410</v>
      </c>
      <c r="H495" s="604">
        <f>((D495/1000)+(E495/1000)+(F495/1000))</f>
        <v>3.2113066932402956E-4</v>
      </c>
      <c r="I495" s="44"/>
      <c r="J495" s="44"/>
      <c r="K495" s="6"/>
      <c r="L495" s="6"/>
      <c r="M495" s="6"/>
      <c r="N495" s="6"/>
      <c r="O495" s="6"/>
      <c r="P495" s="6"/>
      <c r="Q495" s="6"/>
      <c r="R495" s="6"/>
      <c r="S495" s="6"/>
      <c r="T495" s="6"/>
      <c r="U495" s="6"/>
      <c r="V495" s="6"/>
      <c r="W495" s="6"/>
      <c r="X495" s="6"/>
      <c r="Y495" s="6"/>
      <c r="Z495" s="6"/>
      <c r="AA495" s="6"/>
    </row>
    <row r="496" spans="1:27">
      <c r="A496" s="6"/>
      <c r="B496" s="7"/>
      <c r="C496" s="77" t="s">
        <v>412</v>
      </c>
      <c r="D496" s="605">
        <v>0.4054556726596405</v>
      </c>
      <c r="E496" s="605">
        <v>1.1070764325569039E-2</v>
      </c>
      <c r="F496" s="605">
        <v>9.8258255448069355E-3</v>
      </c>
      <c r="G496" s="606" t="s">
        <v>410</v>
      </c>
      <c r="H496" s="44"/>
      <c r="I496" s="44"/>
      <c r="J496" s="44"/>
      <c r="K496" s="6"/>
      <c r="L496" s="6"/>
      <c r="M496" s="6"/>
      <c r="N496" s="6"/>
      <c r="O496" s="6"/>
      <c r="P496" s="6"/>
      <c r="Q496" s="6"/>
      <c r="R496" s="6"/>
      <c r="S496" s="6"/>
      <c r="T496" s="6"/>
      <c r="U496" s="6"/>
      <c r="V496" s="6"/>
      <c r="W496" s="6"/>
      <c r="X496" s="6"/>
      <c r="Y496" s="6"/>
      <c r="Z496" s="6"/>
      <c r="AA496" s="6"/>
    </row>
    <row r="497" spans="1:27" ht="16" thickBot="1">
      <c r="A497" s="6"/>
      <c r="B497" s="7"/>
      <c r="C497" s="607" t="s">
        <v>88</v>
      </c>
      <c r="D497" s="608">
        <v>0.37563451776649748</v>
      </c>
      <c r="E497" s="608">
        <v>9.0645395213923133E-2</v>
      </c>
      <c r="F497" s="571">
        <v>1.9211951937708936E-2</v>
      </c>
      <c r="G497" s="609" t="s">
        <v>410</v>
      </c>
      <c r="H497" s="44"/>
      <c r="I497" s="44"/>
      <c r="J497" s="44"/>
      <c r="K497" s="6"/>
      <c r="L497" s="6"/>
      <c r="M497" s="6"/>
      <c r="N497" s="6"/>
      <c r="O497" s="6"/>
      <c r="P497" s="6"/>
      <c r="Q497" s="6"/>
      <c r="R497" s="6"/>
      <c r="S497" s="6"/>
      <c r="T497" s="6"/>
      <c r="U497" s="6"/>
      <c r="V497" s="6"/>
      <c r="W497" s="6"/>
      <c r="X497" s="6"/>
      <c r="Y497" s="6"/>
      <c r="Z497" s="6"/>
      <c r="AA497" s="6"/>
    </row>
    <row r="498" spans="1:27">
      <c r="A498" s="6"/>
      <c r="B498" s="7"/>
      <c r="C498" s="610" t="s">
        <v>494</v>
      </c>
      <c r="D498" s="611">
        <v>5.8000000000000003E-2</v>
      </c>
      <c r="E498" s="612">
        <v>5.4999999999999997E-3</v>
      </c>
      <c r="F498" s="612">
        <v>6.9999999999999999E-4</v>
      </c>
      <c r="G498" s="613" t="s">
        <v>495</v>
      </c>
      <c r="H498" s="44"/>
      <c r="I498" s="44"/>
      <c r="J498" s="134"/>
      <c r="K498" s="275"/>
      <c r="L498" s="6"/>
      <c r="M498" s="6"/>
      <c r="N498" s="6"/>
      <c r="O498" s="6"/>
      <c r="P498" s="6"/>
      <c r="Q498" s="6"/>
      <c r="R498" s="6"/>
      <c r="S498" s="6"/>
      <c r="T498" s="6"/>
      <c r="U498" s="6"/>
      <c r="V498" s="6"/>
      <c r="W498" s="6"/>
      <c r="X498" s="6"/>
      <c r="Y498" s="6"/>
      <c r="Z498" s="6"/>
      <c r="AA498" s="6"/>
    </row>
    <row r="499" spans="1:27">
      <c r="A499" s="6"/>
      <c r="B499" s="7"/>
      <c r="C499" s="614" t="s">
        <v>496</v>
      </c>
      <c r="D499" s="615">
        <v>0.15</v>
      </c>
      <c r="E499" s="616">
        <v>1.17E-2</v>
      </c>
      <c r="F499" s="616">
        <v>3.8E-3</v>
      </c>
      <c r="G499" s="613" t="s">
        <v>495</v>
      </c>
      <c r="H499" s="44"/>
      <c r="I499" s="44"/>
      <c r="J499" s="134"/>
      <c r="K499" s="275"/>
      <c r="L499" s="6"/>
      <c r="M499" s="6"/>
      <c r="N499" s="6"/>
      <c r="O499" s="6"/>
      <c r="P499" s="6"/>
      <c r="Q499" s="6"/>
      <c r="R499" s="6"/>
      <c r="S499" s="6"/>
      <c r="T499" s="6"/>
      <c r="U499" s="6"/>
      <c r="V499" s="6"/>
      <c r="W499" s="6"/>
      <c r="X499" s="6"/>
      <c r="Y499" s="6"/>
      <c r="Z499" s="6"/>
      <c r="AA499" s="6"/>
    </row>
    <row r="500" spans="1:27">
      <c r="A500" s="6"/>
      <c r="B500" s="7"/>
      <c r="C500" s="614" t="s">
        <v>497</v>
      </c>
      <c r="D500" s="615">
        <v>0.113</v>
      </c>
      <c r="E500" s="616">
        <v>9.1999999999999998E-3</v>
      </c>
      <c r="F500" s="616">
        <v>2.5999999999999999E-3</v>
      </c>
      <c r="G500" s="613" t="s">
        <v>495</v>
      </c>
      <c r="H500" s="44"/>
      <c r="I500" s="44"/>
      <c r="J500" s="134"/>
      <c r="K500" s="275"/>
      <c r="L500" s="6"/>
      <c r="M500" s="6"/>
      <c r="N500" s="6"/>
      <c r="O500" s="6"/>
      <c r="P500" s="6"/>
      <c r="Q500" s="6"/>
      <c r="R500" s="6"/>
      <c r="S500" s="6"/>
      <c r="T500" s="6"/>
      <c r="U500" s="6"/>
      <c r="V500" s="6"/>
      <c r="W500" s="6"/>
      <c r="X500" s="6"/>
      <c r="Y500" s="6"/>
      <c r="Z500" s="6"/>
      <c r="AA500" s="6"/>
    </row>
    <row r="501" spans="1:27">
      <c r="A501" s="6"/>
      <c r="B501" s="7"/>
      <c r="C501" s="617" t="s">
        <v>498</v>
      </c>
      <c r="D501" s="618">
        <v>0.13331164474515053</v>
      </c>
      <c r="E501" s="619">
        <v>1.05219305594572E-2</v>
      </c>
      <c r="F501" s="619">
        <v>2.6102150579378688E-3</v>
      </c>
      <c r="G501" s="606" t="s">
        <v>495</v>
      </c>
      <c r="H501" s="508"/>
      <c r="I501" s="44"/>
      <c r="J501" s="134"/>
      <c r="K501" s="275"/>
      <c r="L501" s="6"/>
      <c r="M501" s="6"/>
      <c r="N501" s="6"/>
      <c r="O501" s="6"/>
      <c r="P501" s="6"/>
      <c r="Q501" s="6"/>
      <c r="R501" s="6"/>
      <c r="S501" s="6"/>
      <c r="T501" s="6"/>
      <c r="U501" s="6"/>
      <c r="V501" s="6"/>
      <c r="W501" s="6"/>
      <c r="X501" s="6"/>
      <c r="Y501" s="6"/>
      <c r="Z501" s="6"/>
      <c r="AA501" s="6"/>
    </row>
    <row r="502" spans="1:27" ht="16" thickBot="1">
      <c r="A502" s="6"/>
      <c r="B502" s="7"/>
      <c r="C502" s="620" t="s">
        <v>499</v>
      </c>
      <c r="D502" s="621">
        <v>9.3069078020452348E-2</v>
      </c>
      <c r="E502" s="622">
        <v>7.4622688594043786E-3</v>
      </c>
      <c r="F502" s="622">
        <v>1.017582117191506E-3</v>
      </c>
      <c r="G502" s="609" t="s">
        <v>495</v>
      </c>
      <c r="H502" s="44"/>
      <c r="I502" s="44"/>
      <c r="J502" s="134"/>
      <c r="K502" s="275"/>
      <c r="L502" s="6"/>
      <c r="M502" s="6"/>
      <c r="N502" s="6"/>
      <c r="O502" s="6"/>
      <c r="P502" s="6"/>
      <c r="Q502" s="6"/>
      <c r="R502" s="6"/>
      <c r="S502" s="6"/>
      <c r="T502" s="6"/>
      <c r="U502" s="6"/>
      <c r="V502" s="6"/>
      <c r="W502" s="6"/>
      <c r="X502" s="6"/>
      <c r="Y502" s="6"/>
      <c r="Z502" s="6"/>
      <c r="AA502" s="6"/>
    </row>
    <row r="503" spans="1:27">
      <c r="A503" s="6"/>
      <c r="B503" s="7"/>
      <c r="C503" s="623" t="s">
        <v>157</v>
      </c>
      <c r="D503" s="624">
        <v>7.0707587527340743E-2</v>
      </c>
      <c r="E503" s="625">
        <v>5.0304202850982313E-3</v>
      </c>
      <c r="F503" s="626">
        <v>2.1260644223811396E-3</v>
      </c>
      <c r="G503" s="613" t="s">
        <v>495</v>
      </c>
      <c r="H503" s="44"/>
      <c r="I503" s="44"/>
      <c r="J503" s="44"/>
      <c r="K503" s="6"/>
      <c r="L503" s="6"/>
      <c r="M503" s="6"/>
      <c r="N503" s="6"/>
      <c r="O503" s="6"/>
      <c r="P503" s="6"/>
      <c r="Q503" s="6"/>
      <c r="R503" s="6"/>
      <c r="S503" s="6"/>
      <c r="T503" s="6"/>
      <c r="U503" s="6"/>
      <c r="V503" s="6"/>
      <c r="W503" s="6"/>
      <c r="X503" s="6"/>
      <c r="Y503" s="6"/>
      <c r="Z503" s="6"/>
      <c r="AA503" s="6"/>
    </row>
    <row r="504" spans="1:27">
      <c r="A504" s="6"/>
      <c r="B504" s="38"/>
      <c r="C504" s="77" t="s">
        <v>500</v>
      </c>
      <c r="D504" s="627">
        <v>0.20692926045016075</v>
      </c>
      <c r="E504" s="628">
        <v>6.4308681672025723E-3</v>
      </c>
      <c r="F504" s="629">
        <v>6.5819288288482694E-3</v>
      </c>
      <c r="G504" s="606" t="s">
        <v>495</v>
      </c>
      <c r="H504" s="44"/>
      <c r="I504" s="44"/>
      <c r="J504" s="44"/>
      <c r="K504" s="6"/>
      <c r="L504" s="6"/>
      <c r="M504" s="6"/>
      <c r="N504" s="6"/>
      <c r="O504" s="6"/>
      <c r="P504" s="6"/>
      <c r="Q504" s="6"/>
      <c r="R504" s="6"/>
      <c r="S504" s="6"/>
      <c r="T504" s="6"/>
      <c r="U504" s="6"/>
      <c r="V504" s="6"/>
      <c r="W504" s="6"/>
      <c r="X504" s="6"/>
      <c r="Y504" s="6"/>
      <c r="Z504" s="6"/>
      <c r="AA504" s="6"/>
    </row>
    <row r="505" spans="1:27" ht="28">
      <c r="A505" s="6"/>
      <c r="B505" s="38"/>
      <c r="C505" s="630" t="s">
        <v>846</v>
      </c>
      <c r="D505" s="631">
        <v>0.1292604501607717</v>
      </c>
      <c r="E505" s="629">
        <v>6.4308681672025725E-4</v>
      </c>
      <c r="F505" s="629">
        <v>4.1002179589546611E-3</v>
      </c>
      <c r="G505" s="606" t="s">
        <v>495</v>
      </c>
      <c r="H505" s="44"/>
      <c r="I505" s="44"/>
      <c r="J505" s="44"/>
      <c r="K505" s="6"/>
      <c r="L505" s="6"/>
      <c r="M505" s="6"/>
      <c r="N505" s="6"/>
      <c r="O505" s="6"/>
      <c r="P505" s="6"/>
      <c r="Q505" s="6"/>
      <c r="R505" s="6"/>
      <c r="S505" s="6"/>
      <c r="T505" s="6"/>
      <c r="U505" s="6"/>
      <c r="V505" s="6"/>
      <c r="W505" s="6"/>
      <c r="X505" s="6"/>
      <c r="Y505" s="6"/>
      <c r="Z505" s="6"/>
      <c r="AA505" s="6"/>
    </row>
    <row r="506" spans="1:27" ht="29" thickBot="1">
      <c r="A506" s="6"/>
      <c r="B506" s="38"/>
      <c r="C506" s="632" t="s">
        <v>502</v>
      </c>
      <c r="D506" s="571">
        <v>0.16255627009646303</v>
      </c>
      <c r="E506" s="633">
        <v>6.4308681672025725E-4</v>
      </c>
      <c r="F506" s="634">
        <v>5.1792226849953606E-3</v>
      </c>
      <c r="G506" s="609" t="s">
        <v>495</v>
      </c>
      <c r="H506" s="44"/>
      <c r="I506" s="44"/>
      <c r="J506" s="44"/>
      <c r="K506" s="6"/>
      <c r="L506" s="6"/>
      <c r="M506" s="6"/>
      <c r="N506" s="6"/>
      <c r="O506" s="6"/>
      <c r="P506" s="6"/>
      <c r="Q506" s="6"/>
      <c r="R506" s="6"/>
      <c r="S506" s="6"/>
      <c r="T506" s="6"/>
      <c r="U506" s="6"/>
      <c r="V506" s="6"/>
      <c r="W506" s="6"/>
      <c r="X506" s="6"/>
      <c r="Y506" s="6"/>
      <c r="Z506" s="6"/>
      <c r="AA506" s="6"/>
    </row>
    <row r="507" spans="1:27">
      <c r="A507" s="6"/>
      <c r="B507" s="38"/>
      <c r="C507" s="859" t="s">
        <v>847</v>
      </c>
      <c r="D507" s="859"/>
      <c r="E507" s="859"/>
      <c r="F507" s="859"/>
      <c r="G507" s="859"/>
      <c r="H507" s="859"/>
      <c r="I507" s="859"/>
      <c r="J507" s="859"/>
      <c r="K507" s="859"/>
      <c r="L507" s="859"/>
      <c r="M507" s="6"/>
      <c r="N507" s="6"/>
      <c r="O507" s="6"/>
      <c r="P507" s="6"/>
      <c r="Q507" s="6"/>
      <c r="R507" s="6"/>
      <c r="S507" s="6"/>
      <c r="T507" s="6"/>
      <c r="U507" s="6"/>
      <c r="V507" s="6"/>
      <c r="W507" s="6"/>
      <c r="X507" s="6"/>
      <c r="Y507" s="6"/>
      <c r="Z507" s="6"/>
      <c r="AA507" s="6"/>
    </row>
    <row r="508" spans="1:27">
      <c r="A508" s="6"/>
      <c r="B508" s="7"/>
      <c r="C508" s="859" t="s">
        <v>848</v>
      </c>
      <c r="D508" s="859"/>
      <c r="E508" s="859"/>
      <c r="F508" s="859"/>
      <c r="G508" s="859"/>
      <c r="H508" s="859"/>
      <c r="I508" s="859"/>
      <c r="J508" s="859"/>
      <c r="K508" s="859"/>
      <c r="L508" s="859"/>
      <c r="M508" s="6"/>
      <c r="N508" s="6"/>
      <c r="O508" s="6"/>
      <c r="P508" s="6"/>
      <c r="Q508" s="6"/>
      <c r="R508" s="6"/>
      <c r="S508" s="6"/>
      <c r="T508" s="6"/>
      <c r="U508" s="6"/>
      <c r="V508" s="6"/>
      <c r="W508" s="6"/>
      <c r="X508" s="6"/>
      <c r="Y508" s="6"/>
      <c r="Z508" s="6"/>
      <c r="AA508" s="6"/>
    </row>
    <row r="509" spans="1:27">
      <c r="A509" s="6"/>
      <c r="B509" s="7"/>
      <c r="C509" s="403"/>
      <c r="D509" s="219"/>
      <c r="E509" s="219"/>
      <c r="F509" s="219"/>
      <c r="G509" s="219"/>
      <c r="H509" s="219"/>
      <c r="I509" s="219"/>
      <c r="J509" s="219"/>
      <c r="K509" s="219"/>
      <c r="L509" s="110"/>
      <c r="M509" s="110"/>
      <c r="N509" s="6"/>
      <c r="O509" s="6"/>
      <c r="P509" s="6"/>
      <c r="Q509" s="6"/>
      <c r="R509" s="6"/>
      <c r="S509" s="6"/>
      <c r="T509" s="6"/>
      <c r="U509" s="6"/>
      <c r="V509" s="6"/>
      <c r="W509" s="6"/>
      <c r="X509" s="6"/>
      <c r="Y509" s="6"/>
      <c r="Z509" s="6"/>
      <c r="AA509" s="6"/>
    </row>
    <row r="510" spans="1:27" ht="16">
      <c r="A510" s="6"/>
      <c r="B510" s="880" t="s">
        <v>101</v>
      </c>
      <c r="C510" s="881"/>
      <c r="D510" s="881"/>
      <c r="E510" s="881"/>
      <c r="F510" s="881"/>
      <c r="G510" s="881"/>
      <c r="H510" s="881"/>
      <c r="I510" s="881"/>
      <c r="J510" s="881"/>
      <c r="K510" s="881"/>
      <c r="L510" s="882"/>
      <c r="M510" s="6"/>
      <c r="N510" s="6"/>
      <c r="O510" s="6"/>
      <c r="P510" s="6"/>
      <c r="Q510" s="6"/>
      <c r="R510" s="6"/>
      <c r="S510" s="6"/>
      <c r="T510" s="6"/>
      <c r="U510" s="6"/>
      <c r="V510" s="6"/>
      <c r="W510" s="6"/>
      <c r="X510" s="6"/>
      <c r="Y510" s="6"/>
      <c r="Z510" s="6"/>
      <c r="AA510" s="6"/>
    </row>
    <row r="511" spans="1:27">
      <c r="A511" s="6"/>
      <c r="B511" s="7"/>
      <c r="C511" s="6"/>
      <c r="D511" s="6"/>
      <c r="E511" s="8"/>
      <c r="F511" s="6"/>
      <c r="G511" s="6"/>
      <c r="H511" s="6"/>
      <c r="I511" s="6"/>
      <c r="J511" s="6"/>
      <c r="K511" s="6"/>
      <c r="L511" s="6"/>
      <c r="M511" s="6"/>
      <c r="N511" s="6"/>
      <c r="O511" s="6"/>
      <c r="P511" s="6"/>
      <c r="Q511" s="6"/>
      <c r="R511" s="6"/>
      <c r="S511" s="6"/>
      <c r="T511" s="6"/>
      <c r="U511" s="6"/>
      <c r="V511" s="6"/>
      <c r="W511" s="6"/>
      <c r="X511" s="6"/>
      <c r="Y511" s="6"/>
      <c r="Z511" s="6"/>
      <c r="AA511" s="6"/>
    </row>
    <row r="512" spans="1:27" ht="16">
      <c r="A512" s="6"/>
      <c r="B512" s="125" t="s">
        <v>506</v>
      </c>
      <c r="C512" s="242" t="s">
        <v>849</v>
      </c>
      <c r="D512" s="128"/>
      <c r="E512" s="128"/>
      <c r="F512" s="128"/>
      <c r="G512" s="128"/>
      <c r="H512" s="128"/>
      <c r="I512" s="128"/>
      <c r="J512" s="128"/>
      <c r="K512" s="128"/>
      <c r="L512" s="129"/>
      <c r="M512" s="6"/>
      <c r="N512" s="6"/>
      <c r="O512" s="6"/>
      <c r="P512" s="6"/>
      <c r="Q512" s="6"/>
      <c r="R512" s="6"/>
      <c r="S512" s="6"/>
      <c r="T512" s="6"/>
      <c r="U512" s="6"/>
      <c r="V512" s="6"/>
      <c r="W512" s="6"/>
      <c r="X512" s="6"/>
      <c r="Y512" s="6"/>
      <c r="Z512" s="6"/>
      <c r="AA512" s="6"/>
    </row>
    <row r="513" spans="1:28" ht="16" thickBo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8"/>
    </row>
    <row r="514" spans="1:28" ht="29" thickBot="1">
      <c r="A514" s="6"/>
      <c r="B514" s="6"/>
      <c r="C514" s="635" t="s">
        <v>850</v>
      </c>
      <c r="D514" s="132" t="s">
        <v>851</v>
      </c>
      <c r="E514" s="636" t="s">
        <v>172</v>
      </c>
      <c r="F514" s="13"/>
      <c r="G514" s="6"/>
      <c r="H514" s="13"/>
      <c r="I514" s="6"/>
      <c r="J514" s="6"/>
      <c r="K514" s="6"/>
      <c r="L514" s="6"/>
      <c r="M514" s="6"/>
      <c r="N514" s="6"/>
      <c r="O514" s="6"/>
      <c r="P514" s="6"/>
      <c r="Q514" s="6"/>
      <c r="R514" s="6"/>
      <c r="S514" s="6"/>
      <c r="T514" s="6"/>
      <c r="U514" s="6"/>
      <c r="V514" s="6"/>
      <c r="W514" s="6"/>
      <c r="X514" s="6"/>
      <c r="Y514" s="6"/>
      <c r="Z514" s="6"/>
      <c r="AA514" s="6"/>
      <c r="AB514" s="6"/>
    </row>
    <row r="515" spans="1:28">
      <c r="A515" s="6"/>
      <c r="B515" s="6"/>
      <c r="C515" s="637" t="s">
        <v>852</v>
      </c>
      <c r="D515" s="638" t="s">
        <v>853</v>
      </c>
      <c r="E515" s="639">
        <v>1</v>
      </c>
      <c r="F515" s="13"/>
      <c r="G515" s="13"/>
      <c r="H515" s="6"/>
      <c r="I515" s="6"/>
      <c r="J515" s="6"/>
      <c r="K515" s="6"/>
      <c r="L515" s="6"/>
      <c r="M515" s="6"/>
      <c r="N515" s="6"/>
      <c r="O515" s="6"/>
      <c r="P515" s="6"/>
      <c r="Q515" s="6"/>
      <c r="R515" s="6"/>
      <c r="S515" s="6"/>
      <c r="T515" s="6"/>
      <c r="U515" s="6"/>
      <c r="V515" s="6"/>
      <c r="W515" s="6"/>
      <c r="X515" s="6"/>
      <c r="Y515" s="6"/>
      <c r="Z515" s="6"/>
      <c r="AA515" s="6"/>
      <c r="AB515" s="6"/>
    </row>
    <row r="516" spans="1:28">
      <c r="A516" s="6"/>
      <c r="B516" s="6"/>
      <c r="C516" s="111" t="s">
        <v>854</v>
      </c>
      <c r="D516" s="640" t="s">
        <v>173</v>
      </c>
      <c r="E516" s="641">
        <v>28</v>
      </c>
      <c r="F516" s="6"/>
      <c r="G516" s="6"/>
      <c r="H516" s="6"/>
      <c r="I516" s="6"/>
      <c r="J516" s="6"/>
      <c r="K516" s="6"/>
      <c r="L516" s="6"/>
      <c r="M516" s="6"/>
      <c r="N516" s="6"/>
      <c r="O516" s="6"/>
      <c r="P516" s="6"/>
      <c r="Q516" s="6"/>
      <c r="R516" s="6"/>
      <c r="S516" s="6"/>
      <c r="T516" s="6"/>
      <c r="U516" s="6"/>
      <c r="V516" s="6"/>
      <c r="W516" s="6"/>
      <c r="X516" s="6"/>
      <c r="Y516" s="6"/>
      <c r="Z516" s="6"/>
      <c r="AA516" s="6"/>
      <c r="AB516" s="6"/>
    </row>
    <row r="517" spans="1:28">
      <c r="A517" s="6"/>
      <c r="B517" s="6"/>
      <c r="C517" s="111" t="s">
        <v>855</v>
      </c>
      <c r="D517" s="640" t="s">
        <v>174</v>
      </c>
      <c r="E517" s="679">
        <v>265</v>
      </c>
      <c r="F517" s="8"/>
      <c r="G517" s="8"/>
      <c r="H517" s="6"/>
      <c r="I517" s="6"/>
      <c r="J517" s="6"/>
      <c r="K517" s="6"/>
      <c r="L517" s="6"/>
      <c r="M517" s="6"/>
      <c r="N517" s="6"/>
      <c r="O517" s="6"/>
      <c r="P517" s="6"/>
      <c r="Q517" s="6"/>
      <c r="R517" s="6"/>
      <c r="S517" s="6"/>
      <c r="T517" s="6"/>
      <c r="U517" s="6"/>
      <c r="V517" s="6"/>
      <c r="W517" s="6"/>
      <c r="X517" s="6"/>
      <c r="Y517" s="6"/>
      <c r="Z517" s="6"/>
      <c r="AA517" s="6"/>
      <c r="AB517" s="6"/>
    </row>
    <row r="518" spans="1:28">
      <c r="A518" s="6"/>
      <c r="B518" s="6"/>
      <c r="C518" s="111" t="s">
        <v>509</v>
      </c>
      <c r="D518" s="640" t="s">
        <v>856</v>
      </c>
      <c r="E518" s="641">
        <v>12400</v>
      </c>
      <c r="F518" s="6"/>
      <c r="G518" s="6"/>
      <c r="H518" s="6"/>
      <c r="I518" s="6"/>
      <c r="J518" s="6"/>
      <c r="K518" s="6"/>
      <c r="L518" s="6"/>
      <c r="M518" s="6"/>
      <c r="N518" s="6"/>
      <c r="O518" s="6"/>
      <c r="P518" s="6"/>
      <c r="Q518" s="6"/>
      <c r="R518" s="6"/>
      <c r="S518" s="6"/>
      <c r="T518" s="6"/>
      <c r="U518" s="6"/>
      <c r="V518" s="6"/>
      <c r="W518" s="6"/>
      <c r="X518" s="6"/>
      <c r="Y518" s="6"/>
      <c r="Z518" s="6"/>
      <c r="AA518" s="6"/>
      <c r="AB518" s="6"/>
    </row>
    <row r="519" spans="1:28">
      <c r="A519" s="6"/>
      <c r="B519" s="6"/>
      <c r="C519" s="111" t="s">
        <v>510</v>
      </c>
      <c r="D519" s="640" t="s">
        <v>857</v>
      </c>
      <c r="E519" s="641">
        <v>677</v>
      </c>
      <c r="F519" s="6"/>
      <c r="G519" s="6"/>
      <c r="H519" s="6"/>
      <c r="I519" s="6"/>
      <c r="J519" s="6"/>
      <c r="K519" s="6"/>
      <c r="L519" s="6"/>
      <c r="M519" s="6"/>
      <c r="N519" s="6"/>
      <c r="O519" s="6"/>
      <c r="P519" s="6"/>
      <c r="Q519" s="6"/>
      <c r="R519" s="6"/>
      <c r="S519" s="6"/>
      <c r="T519" s="6"/>
      <c r="U519" s="6"/>
      <c r="V519" s="6"/>
      <c r="W519" s="6"/>
      <c r="X519" s="6"/>
      <c r="Y519" s="6"/>
      <c r="Z519" s="6"/>
      <c r="AA519" s="6"/>
      <c r="AB519" s="6"/>
    </row>
    <row r="520" spans="1:28">
      <c r="A520" s="6"/>
      <c r="B520" s="6"/>
      <c r="C520" s="111" t="s">
        <v>511</v>
      </c>
      <c r="D520" s="640" t="s">
        <v>858</v>
      </c>
      <c r="E520" s="641">
        <v>116</v>
      </c>
      <c r="F520" s="6"/>
      <c r="G520" s="6"/>
      <c r="H520" s="6"/>
      <c r="I520" s="6"/>
      <c r="J520" s="6"/>
      <c r="K520" s="6"/>
      <c r="L520" s="6"/>
      <c r="M520" s="6"/>
      <c r="N520" s="6"/>
      <c r="O520" s="6"/>
      <c r="P520" s="6"/>
      <c r="Q520" s="6"/>
      <c r="R520" s="6"/>
      <c r="S520" s="6"/>
      <c r="T520" s="6"/>
      <c r="U520" s="6"/>
      <c r="V520" s="6"/>
      <c r="W520" s="6"/>
      <c r="X520" s="6"/>
      <c r="Y520" s="6"/>
      <c r="Z520" s="6"/>
      <c r="AA520" s="6"/>
      <c r="AB520" s="6"/>
    </row>
    <row r="521" spans="1:28">
      <c r="A521" s="6"/>
      <c r="B521" s="6"/>
      <c r="C521" s="111" t="s">
        <v>512</v>
      </c>
      <c r="D521" s="640" t="s">
        <v>859</v>
      </c>
      <c r="E521" s="641">
        <v>3170</v>
      </c>
      <c r="F521" s="6"/>
      <c r="G521" s="6"/>
      <c r="H521" s="886"/>
      <c r="I521" s="886"/>
      <c r="J521" s="886"/>
      <c r="K521" s="886"/>
      <c r="L521" s="886"/>
      <c r="M521" s="886"/>
      <c r="N521" s="886"/>
      <c r="O521" s="6"/>
      <c r="P521" s="6"/>
      <c r="Q521" s="6"/>
      <c r="R521" s="6"/>
      <c r="S521" s="6"/>
      <c r="T521" s="6"/>
      <c r="U521" s="6"/>
      <c r="V521" s="6"/>
      <c r="W521" s="6"/>
      <c r="X521" s="6"/>
      <c r="Y521" s="6"/>
      <c r="Z521" s="6"/>
      <c r="AA521" s="6"/>
      <c r="AB521" s="6"/>
    </row>
    <row r="522" spans="1:28">
      <c r="A522" s="6"/>
      <c r="B522" s="6"/>
      <c r="C522" s="111" t="s">
        <v>513</v>
      </c>
      <c r="D522" s="640" t="s">
        <v>860</v>
      </c>
      <c r="E522" s="641">
        <v>1120</v>
      </c>
      <c r="F522" s="6"/>
      <c r="G522" s="6"/>
      <c r="H522" s="886"/>
      <c r="I522" s="886"/>
      <c r="J522" s="886"/>
      <c r="K522" s="886"/>
      <c r="L522" s="886"/>
      <c r="M522" s="886"/>
      <c r="N522" s="886"/>
      <c r="O522" s="6"/>
      <c r="P522" s="6"/>
      <c r="Q522" s="6"/>
      <c r="R522" s="6"/>
      <c r="S522" s="6"/>
      <c r="T522" s="6"/>
      <c r="U522" s="6"/>
      <c r="V522" s="6"/>
      <c r="W522" s="6"/>
      <c r="X522" s="6"/>
      <c r="Y522" s="6"/>
      <c r="Z522" s="6"/>
      <c r="AA522" s="6"/>
      <c r="AB522" s="6"/>
    </row>
    <row r="523" spans="1:28">
      <c r="A523" s="6"/>
      <c r="B523" s="6"/>
      <c r="C523" s="111" t="s">
        <v>514</v>
      </c>
      <c r="D523" s="640" t="s">
        <v>861</v>
      </c>
      <c r="E523" s="641">
        <v>1300</v>
      </c>
      <c r="F523" s="6"/>
      <c r="G523" s="6"/>
      <c r="H523" s="6"/>
      <c r="I523" s="6"/>
      <c r="J523" s="6"/>
      <c r="K523" s="6"/>
      <c r="L523" s="6"/>
      <c r="M523" s="6"/>
      <c r="N523" s="6"/>
      <c r="O523" s="6"/>
      <c r="P523" s="6"/>
      <c r="Q523" s="6"/>
      <c r="R523" s="6"/>
      <c r="S523" s="6"/>
      <c r="T523" s="6"/>
      <c r="U523" s="6"/>
      <c r="V523" s="6"/>
      <c r="W523" s="6"/>
      <c r="X523" s="6"/>
      <c r="Y523" s="6"/>
      <c r="Z523" s="6"/>
      <c r="AA523" s="6"/>
      <c r="AB523" s="6"/>
    </row>
    <row r="524" spans="1:28">
      <c r="A524" s="6"/>
      <c r="B524" s="6"/>
      <c r="C524" s="111" t="s">
        <v>515</v>
      </c>
      <c r="D524" s="640" t="s">
        <v>862</v>
      </c>
      <c r="E524" s="641">
        <v>328</v>
      </c>
      <c r="F524" s="6"/>
      <c r="G524" s="6"/>
      <c r="H524" s="6"/>
      <c r="I524" s="6"/>
      <c r="J524" s="6"/>
      <c r="K524" s="6"/>
      <c r="L524" s="6"/>
      <c r="M524" s="6"/>
      <c r="N524" s="6"/>
      <c r="O524" s="6"/>
      <c r="P524" s="6"/>
      <c r="Q524" s="6"/>
      <c r="R524" s="6"/>
      <c r="S524" s="6"/>
      <c r="T524" s="6"/>
      <c r="U524" s="6"/>
      <c r="V524" s="6"/>
      <c r="W524" s="6"/>
      <c r="X524" s="6"/>
      <c r="Y524" s="6"/>
      <c r="Z524" s="6"/>
      <c r="AA524" s="6"/>
      <c r="AB524" s="6"/>
    </row>
    <row r="525" spans="1:28">
      <c r="A525" s="6"/>
      <c r="B525" s="6"/>
      <c r="C525" s="111" t="s">
        <v>516</v>
      </c>
      <c r="D525" s="640" t="s">
        <v>863</v>
      </c>
      <c r="E525" s="641">
        <v>4800</v>
      </c>
      <c r="F525" s="6"/>
      <c r="G525" s="6"/>
      <c r="H525" s="6"/>
      <c r="I525" s="6"/>
      <c r="J525" s="6"/>
      <c r="K525" s="6"/>
      <c r="L525" s="6"/>
      <c r="M525" s="6"/>
      <c r="N525" s="6"/>
      <c r="O525" s="6"/>
      <c r="P525" s="6"/>
      <c r="Q525" s="6"/>
      <c r="R525" s="6"/>
      <c r="S525" s="6"/>
      <c r="T525" s="6"/>
      <c r="U525" s="6"/>
      <c r="V525" s="6"/>
      <c r="W525" s="6"/>
      <c r="X525" s="6"/>
      <c r="Y525" s="6"/>
      <c r="Z525" s="6"/>
      <c r="AA525" s="6"/>
      <c r="AB525" s="6"/>
    </row>
    <row r="526" spans="1:28">
      <c r="A526" s="6"/>
      <c r="B526" s="6"/>
      <c r="C526" s="111" t="s">
        <v>517</v>
      </c>
      <c r="D526" s="640" t="s">
        <v>864</v>
      </c>
      <c r="E526" s="641">
        <v>16</v>
      </c>
      <c r="F526" s="6"/>
      <c r="G526" s="6"/>
      <c r="H526" s="6"/>
      <c r="I526" s="6"/>
      <c r="J526" s="6"/>
      <c r="K526" s="6"/>
      <c r="L526" s="6"/>
      <c r="M526" s="6"/>
      <c r="N526" s="6"/>
      <c r="O526" s="6"/>
      <c r="P526" s="6"/>
      <c r="Q526" s="6"/>
      <c r="R526" s="6"/>
      <c r="S526" s="6"/>
      <c r="T526" s="6"/>
      <c r="U526" s="6"/>
      <c r="V526" s="6"/>
      <c r="W526" s="6"/>
      <c r="X526" s="6"/>
      <c r="Y526" s="6"/>
      <c r="Z526" s="6"/>
      <c r="AA526" s="6"/>
      <c r="AB526" s="6"/>
    </row>
    <row r="527" spans="1:28">
      <c r="A527" s="6"/>
      <c r="B527" s="6"/>
      <c r="C527" s="111" t="s">
        <v>518</v>
      </c>
      <c r="D527" s="640" t="s">
        <v>865</v>
      </c>
      <c r="E527" s="641">
        <v>138</v>
      </c>
      <c r="F527" s="6"/>
      <c r="G527" s="6"/>
      <c r="H527" s="6"/>
      <c r="I527" s="6"/>
      <c r="J527" s="6"/>
      <c r="K527" s="6"/>
      <c r="L527" s="6"/>
      <c r="M527" s="6"/>
      <c r="N527" s="6"/>
      <c r="O527" s="6"/>
      <c r="P527" s="6"/>
      <c r="Q527" s="6"/>
      <c r="R527" s="6"/>
      <c r="S527" s="6"/>
      <c r="T527" s="6"/>
      <c r="U527" s="6"/>
      <c r="V527" s="6"/>
      <c r="W527" s="6"/>
      <c r="X527" s="6"/>
      <c r="Y527" s="6"/>
      <c r="Z527" s="6"/>
      <c r="AA527" s="6"/>
      <c r="AB527" s="6"/>
    </row>
    <row r="528" spans="1:28">
      <c r="A528" s="6"/>
      <c r="B528" s="6"/>
      <c r="C528" s="111" t="s">
        <v>519</v>
      </c>
      <c r="D528" s="640" t="s">
        <v>866</v>
      </c>
      <c r="E528" s="641">
        <v>4</v>
      </c>
      <c r="F528" s="6"/>
      <c r="G528" s="6"/>
      <c r="H528" s="6"/>
      <c r="I528" s="6"/>
      <c r="J528" s="6"/>
      <c r="K528" s="6"/>
      <c r="L528" s="6"/>
      <c r="M528" s="6"/>
      <c r="N528" s="6"/>
      <c r="O528" s="6"/>
      <c r="P528" s="6"/>
      <c r="Q528" s="6"/>
      <c r="R528" s="6"/>
      <c r="S528" s="6"/>
      <c r="T528" s="6"/>
      <c r="U528" s="6"/>
      <c r="V528" s="6"/>
      <c r="W528" s="6"/>
      <c r="X528" s="6"/>
      <c r="Y528" s="6"/>
      <c r="Z528" s="6"/>
      <c r="AA528" s="6"/>
      <c r="AB528" s="6"/>
    </row>
    <row r="529" spans="1:28">
      <c r="A529" s="6"/>
      <c r="B529" s="6"/>
      <c r="C529" s="111" t="s">
        <v>520</v>
      </c>
      <c r="D529" s="640" t="s">
        <v>867</v>
      </c>
      <c r="E529" s="641">
        <v>3350</v>
      </c>
      <c r="F529" s="6"/>
      <c r="G529" s="6"/>
      <c r="H529" s="886"/>
      <c r="I529" s="886"/>
      <c r="J529" s="886"/>
      <c r="K529" s="886"/>
      <c r="L529" s="886"/>
      <c r="M529" s="886"/>
      <c r="N529" s="886"/>
      <c r="O529" s="6"/>
      <c r="P529" s="6"/>
      <c r="Q529" s="6"/>
      <c r="R529" s="6"/>
      <c r="S529" s="6"/>
      <c r="T529" s="6"/>
      <c r="U529" s="6"/>
      <c r="V529" s="6"/>
      <c r="W529" s="6"/>
      <c r="X529" s="6"/>
      <c r="Y529" s="6"/>
      <c r="Z529" s="6"/>
      <c r="AA529" s="6"/>
      <c r="AB529" s="6"/>
    </row>
    <row r="530" spans="1:28">
      <c r="A530" s="6"/>
      <c r="B530" s="6"/>
      <c r="C530" s="111" t="s">
        <v>521</v>
      </c>
      <c r="D530" s="640" t="s">
        <v>868</v>
      </c>
      <c r="E530" s="641">
        <v>1210</v>
      </c>
      <c r="F530" s="6"/>
      <c r="G530" s="6"/>
      <c r="H530" s="886"/>
      <c r="I530" s="886"/>
      <c r="J530" s="886"/>
      <c r="K530" s="886"/>
      <c r="L530" s="886"/>
      <c r="M530" s="886"/>
      <c r="N530" s="886"/>
      <c r="O530" s="6"/>
      <c r="P530" s="6"/>
      <c r="Q530" s="6"/>
      <c r="R530" s="6"/>
      <c r="S530" s="6"/>
      <c r="T530" s="6"/>
      <c r="U530" s="6"/>
      <c r="V530" s="6"/>
      <c r="W530" s="6"/>
      <c r="X530" s="6"/>
      <c r="Y530" s="6"/>
      <c r="Z530" s="6"/>
      <c r="AA530" s="6"/>
      <c r="AB530" s="6"/>
    </row>
    <row r="531" spans="1:28">
      <c r="A531" s="6"/>
      <c r="B531" s="6"/>
      <c r="C531" s="111" t="s">
        <v>522</v>
      </c>
      <c r="D531" s="640" t="s">
        <v>869</v>
      </c>
      <c r="E531" s="641">
        <v>1330</v>
      </c>
      <c r="F531" s="6"/>
      <c r="G531" s="6"/>
      <c r="H531" s="6"/>
      <c r="I531" s="6"/>
      <c r="J531" s="6"/>
      <c r="K531" s="6"/>
      <c r="L531" s="6"/>
      <c r="M531" s="6"/>
      <c r="N531" s="6"/>
      <c r="O531" s="6"/>
      <c r="P531" s="6"/>
      <c r="Q531" s="6"/>
      <c r="R531" s="6"/>
      <c r="S531" s="6"/>
      <c r="T531" s="6"/>
      <c r="U531" s="6"/>
      <c r="V531" s="6"/>
      <c r="W531" s="6"/>
      <c r="X531" s="6"/>
      <c r="Y531" s="6"/>
      <c r="Z531" s="6"/>
      <c r="AA531" s="6"/>
      <c r="AB531" s="6"/>
    </row>
    <row r="532" spans="1:28">
      <c r="A532" s="6"/>
      <c r="B532" s="6"/>
      <c r="C532" s="111" t="s">
        <v>523</v>
      </c>
      <c r="D532" s="640" t="s">
        <v>870</v>
      </c>
      <c r="E532" s="641">
        <v>8060</v>
      </c>
      <c r="F532" s="6"/>
      <c r="G532" s="6"/>
      <c r="H532" s="6"/>
      <c r="I532" s="6"/>
      <c r="J532" s="6"/>
      <c r="K532" s="6"/>
      <c r="L532" s="6"/>
      <c r="M532" s="6"/>
      <c r="N532" s="6"/>
      <c r="O532" s="6"/>
      <c r="P532" s="6"/>
      <c r="Q532" s="6"/>
      <c r="R532" s="6"/>
      <c r="S532" s="6"/>
      <c r="T532" s="6"/>
      <c r="U532" s="6"/>
      <c r="V532" s="6"/>
      <c r="W532" s="6"/>
      <c r="X532" s="6"/>
      <c r="Y532" s="6"/>
      <c r="Z532" s="6"/>
      <c r="AA532" s="6"/>
      <c r="AB532" s="6"/>
    </row>
    <row r="533" spans="1:28">
      <c r="A533" s="6"/>
      <c r="B533" s="6"/>
      <c r="C533" s="111" t="s">
        <v>524</v>
      </c>
      <c r="D533" s="640" t="s">
        <v>871</v>
      </c>
      <c r="E533" s="641">
        <v>716</v>
      </c>
      <c r="F533" s="6"/>
      <c r="G533" s="6"/>
      <c r="H533" s="6"/>
      <c r="I533" s="6"/>
      <c r="J533" s="6"/>
      <c r="K533" s="6"/>
      <c r="L533" s="6"/>
      <c r="M533" s="6"/>
      <c r="N533" s="6"/>
      <c r="O533" s="6"/>
      <c r="P533" s="6"/>
      <c r="Q533" s="6"/>
      <c r="R533" s="6"/>
      <c r="S533" s="6"/>
      <c r="T533" s="6"/>
      <c r="U533" s="6"/>
      <c r="V533" s="6"/>
      <c r="W533" s="6"/>
      <c r="X533" s="6"/>
      <c r="Y533" s="6"/>
      <c r="Z533" s="6"/>
      <c r="AA533" s="6"/>
      <c r="AB533" s="6"/>
    </row>
    <row r="534" spans="1:28">
      <c r="A534" s="6"/>
      <c r="B534" s="6"/>
      <c r="C534" s="111" t="s">
        <v>525</v>
      </c>
      <c r="D534" s="640" t="s">
        <v>872</v>
      </c>
      <c r="E534" s="641">
        <v>858</v>
      </c>
      <c r="F534" s="6"/>
      <c r="G534" s="6"/>
      <c r="H534" s="6"/>
      <c r="I534" s="6"/>
      <c r="J534" s="6"/>
      <c r="K534" s="6"/>
      <c r="L534" s="6"/>
      <c r="M534" s="6"/>
      <c r="N534" s="6"/>
      <c r="O534" s="6"/>
      <c r="P534" s="6"/>
      <c r="Q534" s="6"/>
      <c r="R534" s="6"/>
      <c r="S534" s="6"/>
      <c r="T534" s="6"/>
      <c r="U534" s="6"/>
      <c r="V534" s="6"/>
      <c r="W534" s="6"/>
      <c r="X534" s="6"/>
      <c r="Y534" s="6"/>
      <c r="Z534" s="6"/>
      <c r="AA534" s="6"/>
      <c r="AB534" s="6"/>
    </row>
    <row r="535" spans="1:28">
      <c r="A535" s="6"/>
      <c r="B535" s="6"/>
      <c r="C535" s="111" t="s">
        <v>526</v>
      </c>
      <c r="D535" s="640" t="s">
        <v>873</v>
      </c>
      <c r="E535" s="641">
        <v>804</v>
      </c>
      <c r="F535" s="6"/>
      <c r="G535" s="6"/>
      <c r="H535" s="6"/>
      <c r="I535" s="6"/>
      <c r="J535" s="6"/>
      <c r="K535" s="6"/>
      <c r="L535" s="6"/>
      <c r="M535" s="6"/>
      <c r="N535" s="6"/>
      <c r="O535" s="6"/>
      <c r="P535" s="6"/>
      <c r="Q535" s="6"/>
      <c r="R535" s="6"/>
      <c r="S535" s="6"/>
      <c r="T535" s="6"/>
      <c r="U535" s="6"/>
      <c r="V535" s="6"/>
      <c r="W535" s="6"/>
      <c r="X535" s="6"/>
      <c r="Y535" s="6"/>
      <c r="Z535" s="6"/>
      <c r="AA535" s="6"/>
      <c r="AB535" s="6"/>
    </row>
    <row r="536" spans="1:28">
      <c r="A536" s="6"/>
      <c r="B536" s="6"/>
      <c r="C536" s="111" t="s">
        <v>527</v>
      </c>
      <c r="D536" s="640" t="s">
        <v>874</v>
      </c>
      <c r="E536" s="641">
        <v>1650</v>
      </c>
      <c r="F536" s="6"/>
      <c r="G536" s="6"/>
      <c r="H536" s="6"/>
      <c r="I536" s="6"/>
      <c r="J536" s="6"/>
      <c r="K536" s="6"/>
      <c r="L536" s="6"/>
      <c r="M536" s="6"/>
      <c r="N536" s="6"/>
      <c r="O536" s="6"/>
      <c r="P536" s="6"/>
      <c r="Q536" s="6"/>
      <c r="R536" s="6"/>
      <c r="S536" s="6"/>
      <c r="T536" s="6"/>
      <c r="U536" s="6"/>
      <c r="V536" s="6"/>
      <c r="W536" s="6"/>
      <c r="X536" s="6"/>
      <c r="Y536" s="6"/>
      <c r="Z536" s="6"/>
      <c r="AA536" s="6"/>
      <c r="AB536" s="6"/>
    </row>
    <row r="537" spans="1:28">
      <c r="A537" s="6"/>
      <c r="B537" s="6"/>
      <c r="C537" s="111" t="s">
        <v>875</v>
      </c>
      <c r="D537" s="640" t="s">
        <v>876</v>
      </c>
      <c r="E537" s="641">
        <v>23500</v>
      </c>
      <c r="F537" s="6"/>
      <c r="G537" s="6"/>
      <c r="H537" s="6"/>
      <c r="I537" s="6"/>
      <c r="J537" s="6"/>
      <c r="K537" s="6"/>
      <c r="L537" s="6"/>
      <c r="M537" s="6"/>
      <c r="N537" s="6"/>
      <c r="O537" s="6"/>
      <c r="P537" s="6"/>
      <c r="Q537" s="6"/>
      <c r="R537" s="6"/>
      <c r="S537" s="6"/>
      <c r="T537" s="6"/>
      <c r="U537" s="6"/>
      <c r="V537" s="6"/>
      <c r="W537" s="6"/>
      <c r="X537" s="6"/>
      <c r="Y537" s="6"/>
      <c r="Z537" s="6"/>
      <c r="AA537" s="6"/>
      <c r="AB537" s="6"/>
    </row>
    <row r="538" spans="1:28">
      <c r="A538" s="6"/>
      <c r="B538" s="6"/>
      <c r="C538" s="111" t="s">
        <v>877</v>
      </c>
      <c r="D538" s="640" t="s">
        <v>529</v>
      </c>
      <c r="E538" s="641">
        <v>16100</v>
      </c>
      <c r="F538" s="6"/>
      <c r="G538" s="6"/>
      <c r="H538" s="6"/>
      <c r="I538" s="6"/>
      <c r="J538" s="6"/>
      <c r="K538" s="6"/>
      <c r="L538" s="6"/>
      <c r="M538" s="6"/>
      <c r="N538" s="6"/>
      <c r="O538" s="6"/>
      <c r="P538" s="6"/>
      <c r="Q538" s="6"/>
      <c r="R538" s="6"/>
      <c r="S538" s="6"/>
      <c r="T538" s="6"/>
      <c r="U538" s="6"/>
      <c r="V538" s="6"/>
      <c r="W538" s="6"/>
      <c r="X538" s="6"/>
      <c r="Y538" s="6"/>
      <c r="Z538" s="6"/>
      <c r="AA538" s="6"/>
      <c r="AB538" s="6"/>
    </row>
    <row r="539" spans="1:28">
      <c r="A539" s="6"/>
      <c r="B539" s="6"/>
      <c r="C539" s="111" t="s">
        <v>878</v>
      </c>
      <c r="D539" s="640" t="s">
        <v>879</v>
      </c>
      <c r="E539" s="641">
        <v>6630</v>
      </c>
      <c r="F539" s="13"/>
      <c r="G539" s="6"/>
      <c r="H539" s="6"/>
      <c r="I539" s="6"/>
      <c r="J539" s="6"/>
      <c r="K539" s="6"/>
      <c r="L539" s="6"/>
      <c r="M539" s="6"/>
      <c r="N539" s="6"/>
      <c r="O539" s="6"/>
      <c r="P539" s="6"/>
      <c r="Q539" s="6"/>
      <c r="R539" s="6"/>
      <c r="S539" s="6"/>
      <c r="T539" s="6"/>
      <c r="U539" s="6"/>
      <c r="V539" s="6"/>
      <c r="W539" s="6"/>
      <c r="X539" s="6"/>
      <c r="Y539" s="6"/>
      <c r="Z539" s="6"/>
      <c r="AA539" s="6"/>
      <c r="AB539" s="6"/>
    </row>
    <row r="540" spans="1:28">
      <c r="A540" s="6"/>
      <c r="B540" s="6"/>
      <c r="C540" s="111" t="s">
        <v>880</v>
      </c>
      <c r="D540" s="640" t="s">
        <v>881</v>
      </c>
      <c r="E540" s="641">
        <v>11100</v>
      </c>
      <c r="F540" s="6"/>
      <c r="G540" s="6"/>
      <c r="H540" s="6"/>
      <c r="I540" s="6"/>
      <c r="J540" s="6"/>
      <c r="K540" s="6"/>
      <c r="L540" s="6"/>
      <c r="M540" s="6"/>
      <c r="N540" s="6"/>
      <c r="O540" s="6"/>
      <c r="P540" s="6"/>
      <c r="Q540" s="6"/>
      <c r="R540" s="6"/>
      <c r="S540" s="6"/>
      <c r="T540" s="6"/>
      <c r="U540" s="6"/>
      <c r="V540" s="6"/>
      <c r="W540" s="6"/>
      <c r="X540" s="6"/>
      <c r="Y540" s="6"/>
      <c r="Z540" s="6"/>
      <c r="AA540" s="6"/>
      <c r="AB540" s="6"/>
    </row>
    <row r="541" spans="1:28">
      <c r="A541" s="6"/>
      <c r="B541" s="6"/>
      <c r="C541" s="111" t="s">
        <v>882</v>
      </c>
      <c r="D541" s="640" t="s">
        <v>532</v>
      </c>
      <c r="E541" s="641">
        <v>8900</v>
      </c>
      <c r="F541" s="6"/>
      <c r="G541" s="6"/>
      <c r="H541" s="6"/>
      <c r="I541" s="6"/>
      <c r="J541" s="6"/>
      <c r="K541" s="6"/>
      <c r="L541" s="6"/>
      <c r="M541" s="6"/>
      <c r="N541" s="6"/>
      <c r="O541" s="6"/>
      <c r="P541" s="6"/>
      <c r="Q541" s="6"/>
      <c r="R541" s="6"/>
      <c r="S541" s="6"/>
      <c r="T541" s="6"/>
      <c r="U541" s="6"/>
      <c r="V541" s="6"/>
      <c r="W541" s="6"/>
      <c r="X541" s="6"/>
      <c r="Y541" s="6"/>
      <c r="Z541" s="6"/>
      <c r="AA541" s="6"/>
      <c r="AB541" s="6"/>
    </row>
    <row r="542" spans="1:28">
      <c r="A542" s="6"/>
      <c r="B542" s="6"/>
      <c r="C542" s="111" t="s">
        <v>883</v>
      </c>
      <c r="D542" s="640" t="s">
        <v>533</v>
      </c>
      <c r="E542" s="641">
        <v>9540</v>
      </c>
      <c r="F542" s="6"/>
      <c r="G542" s="6"/>
      <c r="H542" s="6"/>
      <c r="I542" s="6"/>
      <c r="J542" s="6"/>
      <c r="K542" s="6"/>
      <c r="L542" s="6"/>
      <c r="M542" s="6"/>
      <c r="N542" s="6"/>
      <c r="O542" s="6"/>
      <c r="P542" s="6"/>
      <c r="Q542" s="6"/>
      <c r="R542" s="6"/>
      <c r="S542" s="6"/>
      <c r="T542" s="6"/>
      <c r="U542" s="6"/>
      <c r="V542" s="6"/>
      <c r="W542" s="6"/>
      <c r="X542" s="6"/>
      <c r="Y542" s="6"/>
      <c r="Z542" s="6"/>
      <c r="AA542" s="6"/>
      <c r="AB542" s="6"/>
    </row>
    <row r="543" spans="1:28">
      <c r="A543" s="6"/>
      <c r="B543" s="6"/>
      <c r="C543" s="111" t="s">
        <v>884</v>
      </c>
      <c r="D543" s="640" t="s">
        <v>885</v>
      </c>
      <c r="E543" s="641">
        <v>9200</v>
      </c>
      <c r="F543" s="6"/>
      <c r="G543" s="6"/>
      <c r="H543" s="6"/>
      <c r="I543" s="6"/>
      <c r="J543" s="6"/>
      <c r="K543" s="6"/>
      <c r="L543" s="6"/>
      <c r="M543" s="6"/>
      <c r="N543" s="6"/>
      <c r="O543" s="6"/>
      <c r="P543" s="6"/>
      <c r="Q543" s="6"/>
      <c r="R543" s="6"/>
      <c r="S543" s="6"/>
      <c r="T543" s="6"/>
      <c r="U543" s="6"/>
      <c r="V543" s="6"/>
      <c r="W543" s="6"/>
      <c r="X543" s="6"/>
      <c r="Y543" s="6"/>
      <c r="Z543" s="6"/>
      <c r="AA543" s="6"/>
      <c r="AB543" s="6"/>
    </row>
    <row r="544" spans="1:28">
      <c r="A544" s="6"/>
      <c r="B544" s="6"/>
      <c r="C544" s="111" t="s">
        <v>886</v>
      </c>
      <c r="D544" s="640" t="s">
        <v>535</v>
      </c>
      <c r="E544" s="641">
        <v>8550</v>
      </c>
      <c r="F544" s="6"/>
      <c r="G544" s="6"/>
      <c r="H544" s="6"/>
      <c r="I544" s="6"/>
      <c r="J544" s="6"/>
      <c r="K544" s="6"/>
      <c r="L544" s="6"/>
      <c r="M544" s="6"/>
      <c r="N544" s="6"/>
      <c r="O544" s="122"/>
      <c r="P544" s="6"/>
      <c r="Q544" s="6"/>
      <c r="R544" s="6"/>
      <c r="S544" s="6"/>
      <c r="T544" s="6"/>
      <c r="U544" s="6"/>
      <c r="V544" s="6"/>
      <c r="W544" s="6"/>
      <c r="X544" s="6"/>
      <c r="Y544" s="6"/>
      <c r="Z544" s="6"/>
      <c r="AA544" s="6"/>
      <c r="AB544" s="6"/>
    </row>
    <row r="545" spans="1:28">
      <c r="A545" s="6"/>
      <c r="B545" s="6"/>
      <c r="C545" s="111" t="s">
        <v>887</v>
      </c>
      <c r="D545" s="640" t="s">
        <v>536</v>
      </c>
      <c r="E545" s="641">
        <v>7910</v>
      </c>
      <c r="F545" s="6"/>
      <c r="G545" s="6"/>
      <c r="H545" s="6"/>
      <c r="I545" s="6"/>
      <c r="J545" s="6"/>
      <c r="K545" s="6"/>
      <c r="L545" s="6"/>
      <c r="M545" s="6"/>
      <c r="N545" s="6"/>
      <c r="O545" s="6"/>
      <c r="P545" s="6"/>
      <c r="Q545" s="6"/>
      <c r="R545" s="6"/>
      <c r="S545" s="6"/>
      <c r="T545" s="6"/>
      <c r="U545" s="6"/>
      <c r="V545" s="6"/>
      <c r="W545" s="6"/>
      <c r="X545" s="6"/>
      <c r="Y545" s="6"/>
      <c r="Z545" s="6"/>
      <c r="AA545" s="6"/>
      <c r="AB545" s="6"/>
    </row>
    <row r="546" spans="1:28" ht="16" thickBot="1">
      <c r="A546" s="6"/>
      <c r="B546" s="6"/>
      <c r="C546" s="117" t="s">
        <v>888</v>
      </c>
      <c r="D546" s="642" t="s">
        <v>537</v>
      </c>
      <c r="E546" s="643">
        <v>7190</v>
      </c>
      <c r="F546" s="6"/>
      <c r="G546" s="6"/>
      <c r="H546" s="6"/>
      <c r="I546" s="6"/>
      <c r="J546" s="6"/>
      <c r="K546" s="6"/>
      <c r="L546" s="6"/>
      <c r="M546" s="6"/>
      <c r="N546" s="6"/>
      <c r="O546" s="122"/>
      <c r="P546" s="6"/>
      <c r="Q546" s="6"/>
      <c r="R546" s="6"/>
      <c r="S546" s="6"/>
      <c r="T546" s="6"/>
      <c r="U546" s="6"/>
      <c r="V546" s="6"/>
      <c r="W546" s="6"/>
      <c r="X546" s="6"/>
      <c r="Y546" s="6"/>
      <c r="Z546" s="6"/>
      <c r="AA546" s="6"/>
      <c r="AB546" s="6"/>
    </row>
    <row r="547" spans="1:28">
      <c r="A547" s="6"/>
      <c r="B547" s="6"/>
      <c r="C547" s="859" t="s">
        <v>889</v>
      </c>
      <c r="D547" s="859"/>
      <c r="E547" s="859"/>
      <c r="F547" s="859"/>
      <c r="G547" s="859"/>
      <c r="H547" s="859"/>
      <c r="I547" s="859"/>
      <c r="J547" s="859"/>
      <c r="K547" s="859"/>
      <c r="L547" s="859"/>
      <c r="M547" s="6"/>
      <c r="N547" s="6"/>
      <c r="O547" s="6"/>
      <c r="P547" s="6"/>
      <c r="Q547" s="6"/>
      <c r="R547" s="6"/>
      <c r="S547" s="6"/>
      <c r="T547" s="6"/>
      <c r="U547" s="6"/>
      <c r="V547" s="6"/>
      <c r="W547" s="6"/>
      <c r="X547" s="6"/>
      <c r="Y547" s="6"/>
      <c r="Z547" s="6"/>
      <c r="AA547" s="6"/>
      <c r="AB547" s="8"/>
    </row>
    <row r="548" spans="1:2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8"/>
    </row>
    <row r="549" spans="1:28" ht="16">
      <c r="A549" s="8"/>
      <c r="B549" s="125" t="s">
        <v>540</v>
      </c>
      <c r="C549" s="242" t="s">
        <v>890</v>
      </c>
      <c r="D549" s="128"/>
      <c r="E549" s="128"/>
      <c r="F549" s="128"/>
      <c r="G549" s="128"/>
      <c r="H549" s="128"/>
      <c r="I549" s="128"/>
      <c r="J549" s="128"/>
      <c r="K549" s="128"/>
      <c r="L549" s="129"/>
      <c r="M549" s="6"/>
      <c r="N549" s="6"/>
      <c r="O549" s="6"/>
      <c r="P549" s="6"/>
      <c r="Q549" s="6"/>
      <c r="R549" s="6"/>
      <c r="S549" s="6"/>
      <c r="T549" s="6"/>
      <c r="U549" s="6"/>
      <c r="V549" s="6"/>
      <c r="W549" s="6"/>
      <c r="X549" s="6"/>
      <c r="Y549" s="6"/>
      <c r="Z549" s="6"/>
      <c r="AA549" s="6"/>
      <c r="AB549" s="8"/>
    </row>
    <row r="550" spans="1:28" ht="17" thickBot="1">
      <c r="A550" s="6"/>
      <c r="B550" s="230"/>
      <c r="C550" s="292"/>
      <c r="D550" s="6"/>
      <c r="E550" s="6"/>
      <c r="F550" s="6"/>
      <c r="G550" s="6"/>
      <c r="H550" s="6"/>
      <c r="I550" s="13"/>
      <c r="J550" s="6"/>
      <c r="K550" s="6"/>
      <c r="L550" s="6"/>
      <c r="M550" s="6"/>
      <c r="N550" s="6"/>
      <c r="O550" s="6"/>
      <c r="P550" s="6"/>
      <c r="Q550" s="6"/>
      <c r="R550" s="6"/>
      <c r="S550" s="6"/>
      <c r="T550" s="6"/>
      <c r="U550" s="6"/>
      <c r="V550" s="6"/>
      <c r="W550" s="6"/>
      <c r="X550" s="6"/>
      <c r="Y550" s="6"/>
      <c r="Z550" s="6"/>
      <c r="AA550" s="6"/>
      <c r="AB550" s="8"/>
    </row>
    <row r="551" spans="1:28" ht="16" thickBot="1">
      <c r="A551" s="6"/>
      <c r="B551" s="6"/>
      <c r="C551" s="293" t="s">
        <v>542</v>
      </c>
      <c r="D551" s="294" t="s">
        <v>543</v>
      </c>
      <c r="E551" s="295" t="s">
        <v>544</v>
      </c>
      <c r="F551" s="296"/>
      <c r="G551" s="296"/>
      <c r="H551" s="297"/>
      <c r="I551" s="13"/>
      <c r="J551" s="6"/>
      <c r="K551" s="6"/>
      <c r="L551" s="6"/>
      <c r="M551" s="6"/>
      <c r="N551" s="6"/>
      <c r="O551" s="6"/>
      <c r="P551" s="6"/>
      <c r="Q551" s="6"/>
      <c r="R551" s="6"/>
      <c r="S551" s="6"/>
      <c r="T551" s="6"/>
      <c r="U551" s="6"/>
      <c r="V551" s="6"/>
      <c r="W551" s="6"/>
      <c r="X551" s="6"/>
      <c r="Y551" s="6"/>
      <c r="Z551" s="6"/>
      <c r="AA551" s="6"/>
      <c r="AB551" s="8"/>
    </row>
    <row r="552" spans="1:28">
      <c r="A552" s="6"/>
      <c r="B552" s="6"/>
      <c r="C552" s="231" t="s">
        <v>545</v>
      </c>
      <c r="D552" s="644">
        <v>18</v>
      </c>
      <c r="E552" s="299" t="s">
        <v>546</v>
      </c>
      <c r="F552" s="300"/>
      <c r="G552" s="300"/>
      <c r="H552" s="301"/>
      <c r="I552" s="645"/>
      <c r="J552" s="6"/>
      <c r="K552" s="6"/>
      <c r="L552" s="6"/>
      <c r="M552" s="6"/>
      <c r="N552" s="6"/>
      <c r="O552" s="6"/>
      <c r="P552" s="6"/>
      <c r="Q552" s="6"/>
      <c r="R552" s="6"/>
      <c r="S552" s="6"/>
      <c r="T552" s="6"/>
      <c r="U552" s="6"/>
      <c r="V552" s="6"/>
      <c r="W552" s="6"/>
      <c r="X552" s="6"/>
      <c r="Y552" s="6"/>
      <c r="Z552" s="6"/>
      <c r="AA552" s="6"/>
      <c r="AB552" s="8"/>
    </row>
    <row r="553" spans="1:28">
      <c r="A553" s="6"/>
      <c r="B553" s="6"/>
      <c r="C553" s="39" t="s">
        <v>547</v>
      </c>
      <c r="D553" s="646">
        <v>15</v>
      </c>
      <c r="E553" s="304" t="s">
        <v>548</v>
      </c>
      <c r="F553" s="305"/>
      <c r="G553" s="305"/>
      <c r="H553" s="306"/>
      <c r="I553" s="302"/>
      <c r="J553" s="6"/>
      <c r="K553" s="6"/>
      <c r="L553" s="6"/>
      <c r="M553" s="6"/>
      <c r="N553" s="6"/>
      <c r="O553" s="6"/>
      <c r="P553" s="6"/>
      <c r="Q553" s="6"/>
      <c r="R553" s="6"/>
      <c r="S553" s="6"/>
      <c r="T553" s="6"/>
      <c r="U553" s="6"/>
      <c r="V553" s="6"/>
      <c r="W553" s="6"/>
      <c r="X553" s="6"/>
      <c r="Y553" s="6"/>
      <c r="Z553" s="6"/>
      <c r="AA553" s="6"/>
      <c r="AB553" s="8"/>
    </row>
    <row r="554" spans="1:28">
      <c r="A554" s="6"/>
      <c r="B554" s="6"/>
      <c r="C554" s="39" t="s">
        <v>549</v>
      </c>
      <c r="D554" s="646">
        <v>21</v>
      </c>
      <c r="E554" s="304" t="s">
        <v>550</v>
      </c>
      <c r="F554" s="305"/>
      <c r="G554" s="305"/>
      <c r="H554" s="306"/>
      <c r="I554" s="302"/>
      <c r="J554" s="6"/>
      <c r="K554" s="6"/>
      <c r="L554" s="6"/>
      <c r="M554" s="6"/>
      <c r="N554" s="6"/>
      <c r="O554" s="6"/>
      <c r="P554" s="6"/>
      <c r="Q554" s="6"/>
      <c r="R554" s="6"/>
      <c r="S554" s="6"/>
      <c r="T554" s="6"/>
      <c r="U554" s="6"/>
      <c r="V554" s="6"/>
      <c r="W554" s="6"/>
      <c r="X554" s="6"/>
      <c r="Y554" s="6"/>
      <c r="Z554" s="6"/>
      <c r="AA554" s="6"/>
      <c r="AB554" s="8"/>
    </row>
    <row r="555" spans="1:28">
      <c r="A555" s="6"/>
      <c r="B555" s="6"/>
      <c r="C555" s="39" t="s">
        <v>551</v>
      </c>
      <c r="D555" s="646">
        <v>1902</v>
      </c>
      <c r="E555" s="304" t="s">
        <v>891</v>
      </c>
      <c r="F555" s="305"/>
      <c r="G555" s="305"/>
      <c r="H555" s="306"/>
      <c r="I555" s="302"/>
      <c r="J555" s="6"/>
      <c r="K555" s="6"/>
      <c r="L555" s="6"/>
      <c r="M555" s="6"/>
      <c r="N555" s="6"/>
      <c r="O555" s="6"/>
      <c r="P555" s="6"/>
      <c r="Q555" s="6"/>
      <c r="R555" s="6"/>
      <c r="S555" s="6"/>
      <c r="T555" s="6"/>
      <c r="U555" s="6"/>
      <c r="V555" s="6"/>
      <c r="W555" s="6"/>
      <c r="X555" s="6"/>
      <c r="Y555" s="6"/>
      <c r="Z555" s="6"/>
      <c r="AA555" s="6"/>
      <c r="AB555" s="8"/>
    </row>
    <row r="556" spans="1:28">
      <c r="A556" s="6"/>
      <c r="B556" s="6"/>
      <c r="C556" s="39" t="s">
        <v>553</v>
      </c>
      <c r="D556" s="646">
        <v>1205</v>
      </c>
      <c r="E556" s="304" t="s">
        <v>786</v>
      </c>
      <c r="F556" s="305"/>
      <c r="G556" s="305"/>
      <c r="H556" s="306"/>
      <c r="I556" s="302"/>
      <c r="J556" s="6"/>
      <c r="K556" s="6"/>
      <c r="L556" s="6"/>
      <c r="M556" s="6"/>
      <c r="N556" s="6"/>
      <c r="O556" s="6"/>
      <c r="P556" s="6"/>
      <c r="Q556" s="6"/>
      <c r="R556" s="6"/>
      <c r="S556" s="6"/>
      <c r="T556" s="6"/>
      <c r="U556" s="6"/>
      <c r="V556" s="6"/>
      <c r="W556" s="6"/>
      <c r="X556" s="6"/>
      <c r="Y556" s="6"/>
      <c r="Z556" s="6"/>
      <c r="AA556" s="6"/>
      <c r="AB556" s="8"/>
    </row>
    <row r="557" spans="1:28">
      <c r="A557" s="6"/>
      <c r="B557" s="6"/>
      <c r="C557" s="39" t="s">
        <v>555</v>
      </c>
      <c r="D557" s="646">
        <v>3471</v>
      </c>
      <c r="E557" s="304" t="s">
        <v>556</v>
      </c>
      <c r="F557" s="305"/>
      <c r="G557" s="305"/>
      <c r="H557" s="306"/>
      <c r="I557" s="302"/>
      <c r="J557" s="6"/>
      <c r="K557" s="6"/>
      <c r="L557" s="6"/>
      <c r="M557" s="6"/>
      <c r="N557" s="6"/>
      <c r="O557" s="6"/>
      <c r="P557" s="6"/>
      <c r="Q557" s="6"/>
      <c r="R557" s="6"/>
      <c r="S557" s="6"/>
      <c r="T557" s="6"/>
      <c r="U557" s="6"/>
      <c r="V557" s="6"/>
      <c r="W557" s="6"/>
      <c r="X557" s="6"/>
      <c r="Y557" s="6"/>
      <c r="Z557" s="6"/>
      <c r="AA557" s="6"/>
      <c r="AB557" s="8"/>
    </row>
    <row r="558" spans="1:28">
      <c r="A558" s="6"/>
      <c r="B558" s="6"/>
      <c r="C558" s="39" t="s">
        <v>557</v>
      </c>
      <c r="D558" s="646">
        <v>3943</v>
      </c>
      <c r="E558" s="304" t="s">
        <v>892</v>
      </c>
      <c r="F558" s="305"/>
      <c r="G558" s="305"/>
      <c r="H558" s="306"/>
      <c r="I558" s="302"/>
      <c r="J558" s="6"/>
      <c r="K558" s="6"/>
      <c r="L558" s="6"/>
      <c r="M558" s="6"/>
      <c r="N558" s="6"/>
      <c r="O558" s="6"/>
      <c r="P558" s="6"/>
      <c r="Q558" s="6"/>
      <c r="R558" s="6"/>
      <c r="S558" s="6"/>
      <c r="T558" s="6"/>
      <c r="U558" s="6"/>
      <c r="V558" s="6"/>
      <c r="W558" s="6"/>
      <c r="X558" s="6"/>
      <c r="Y558" s="6"/>
      <c r="Z558" s="6"/>
      <c r="AA558" s="6"/>
      <c r="AB558" s="8"/>
    </row>
    <row r="559" spans="1:28">
      <c r="A559" s="6"/>
      <c r="B559" s="6"/>
      <c r="C559" s="39" t="s">
        <v>559</v>
      </c>
      <c r="D559" s="647">
        <v>0</v>
      </c>
      <c r="E559" s="304" t="s">
        <v>560</v>
      </c>
      <c r="F559" s="305"/>
      <c r="G559" s="305"/>
      <c r="H559" s="306"/>
      <c r="I559" s="302"/>
      <c r="J559" s="6"/>
      <c r="K559" s="6"/>
      <c r="L559" s="6"/>
      <c r="M559" s="6"/>
      <c r="N559" s="6"/>
      <c r="O559" s="6"/>
      <c r="P559" s="6"/>
      <c r="Q559" s="6"/>
      <c r="R559" s="6"/>
      <c r="S559" s="6"/>
      <c r="T559" s="6"/>
      <c r="U559" s="6"/>
      <c r="V559" s="6"/>
      <c r="W559" s="6"/>
      <c r="X559" s="6"/>
      <c r="Y559" s="6"/>
      <c r="Z559" s="6"/>
      <c r="AA559" s="6"/>
      <c r="AB559" s="8"/>
    </row>
    <row r="560" spans="1:28">
      <c r="A560" s="6"/>
      <c r="B560" s="6"/>
      <c r="C560" s="39" t="s">
        <v>561</v>
      </c>
      <c r="D560" s="646">
        <v>1923</v>
      </c>
      <c r="E560" s="304" t="s">
        <v>562</v>
      </c>
      <c r="F560" s="305"/>
      <c r="G560" s="305"/>
      <c r="H560" s="306"/>
      <c r="I560" s="302"/>
      <c r="J560" s="6"/>
      <c r="K560" s="6"/>
      <c r="L560" s="6"/>
      <c r="M560" s="6"/>
      <c r="N560" s="6"/>
      <c r="O560" s="6"/>
      <c r="P560" s="6"/>
      <c r="Q560" s="6"/>
      <c r="R560" s="6"/>
      <c r="S560" s="6"/>
      <c r="T560" s="6"/>
      <c r="U560" s="6"/>
      <c r="V560" s="6"/>
      <c r="W560" s="6"/>
      <c r="X560" s="6"/>
      <c r="Y560" s="6"/>
      <c r="Z560" s="6"/>
      <c r="AA560" s="6"/>
      <c r="AB560" s="8"/>
    </row>
    <row r="561" spans="1:27">
      <c r="A561" s="6"/>
      <c r="B561" s="6"/>
      <c r="C561" s="39" t="s">
        <v>563</v>
      </c>
      <c r="D561" s="646">
        <v>2547</v>
      </c>
      <c r="E561" s="304" t="s">
        <v>564</v>
      </c>
      <c r="F561" s="305"/>
      <c r="G561" s="305"/>
      <c r="H561" s="306"/>
      <c r="I561" s="302"/>
      <c r="J561" s="6"/>
      <c r="K561" s="6"/>
      <c r="L561" s="6"/>
      <c r="M561" s="6"/>
      <c r="N561" s="6"/>
      <c r="O561" s="6"/>
      <c r="P561" s="6"/>
      <c r="Q561" s="6"/>
      <c r="R561" s="6"/>
      <c r="S561" s="6"/>
      <c r="T561" s="6"/>
      <c r="U561" s="6"/>
      <c r="V561" s="6"/>
      <c r="W561" s="6"/>
      <c r="X561" s="6"/>
      <c r="Y561" s="6"/>
      <c r="Z561" s="6"/>
      <c r="AA561" s="6"/>
    </row>
    <row r="562" spans="1:27">
      <c r="A562" s="6"/>
      <c r="B562" s="6"/>
      <c r="C562" s="39" t="s">
        <v>565</v>
      </c>
      <c r="D562" s="646">
        <v>1624</v>
      </c>
      <c r="E562" s="304" t="s">
        <v>566</v>
      </c>
      <c r="F562" s="305"/>
      <c r="G562" s="305"/>
      <c r="H562" s="306"/>
      <c r="I562" s="302"/>
      <c r="J562" s="6"/>
      <c r="K562" s="6"/>
      <c r="L562" s="6"/>
      <c r="M562" s="6"/>
      <c r="N562" s="6"/>
      <c r="O562" s="6"/>
      <c r="P562" s="6"/>
      <c r="Q562" s="6"/>
      <c r="R562" s="6"/>
      <c r="S562" s="6"/>
      <c r="T562" s="6"/>
      <c r="U562" s="6"/>
      <c r="V562" s="6"/>
      <c r="W562" s="6"/>
      <c r="X562" s="6"/>
      <c r="Y562" s="6"/>
      <c r="Z562" s="6"/>
      <c r="AA562" s="6"/>
    </row>
    <row r="563" spans="1:27">
      <c r="A563" s="6"/>
      <c r="B563" s="6"/>
      <c r="C563" s="39" t="s">
        <v>567</v>
      </c>
      <c r="D563" s="646">
        <v>1487</v>
      </c>
      <c r="E563" s="304" t="s">
        <v>568</v>
      </c>
      <c r="F563" s="305"/>
      <c r="G563" s="305"/>
      <c r="H563" s="306"/>
      <c r="I563" s="302"/>
      <c r="J563" s="6"/>
      <c r="K563" s="6"/>
      <c r="L563" s="6"/>
      <c r="M563" s="6"/>
      <c r="N563" s="6"/>
      <c r="O563" s="6"/>
      <c r="P563" s="6"/>
      <c r="Q563" s="6"/>
      <c r="R563" s="6"/>
      <c r="S563" s="6"/>
      <c r="T563" s="6"/>
      <c r="U563" s="6"/>
      <c r="V563" s="6"/>
      <c r="W563" s="6"/>
      <c r="X563" s="6"/>
      <c r="Y563" s="6"/>
      <c r="Z563" s="6"/>
      <c r="AA563" s="6"/>
    </row>
    <row r="564" spans="1:27">
      <c r="A564" s="6"/>
      <c r="B564" s="6"/>
      <c r="C564" s="39" t="s">
        <v>571</v>
      </c>
      <c r="D564" s="646">
        <v>2430</v>
      </c>
      <c r="E564" s="304" t="s">
        <v>893</v>
      </c>
      <c r="F564" s="305"/>
      <c r="G564" s="305"/>
      <c r="H564" s="306"/>
      <c r="I564" s="302"/>
      <c r="J564" s="6"/>
      <c r="K564" s="6"/>
      <c r="L564" s="6"/>
      <c r="M564" s="6"/>
      <c r="N564" s="6"/>
      <c r="O564" s="6"/>
      <c r="P564" s="6"/>
      <c r="Q564" s="6"/>
      <c r="R564" s="6"/>
      <c r="S564" s="6"/>
      <c r="T564" s="6"/>
      <c r="U564" s="6"/>
      <c r="V564" s="6"/>
      <c r="W564" s="6"/>
      <c r="X564" s="6"/>
      <c r="Y564" s="6"/>
      <c r="Z564" s="6"/>
      <c r="AA564" s="6"/>
    </row>
    <row r="565" spans="1:27">
      <c r="A565" s="6"/>
      <c r="B565" s="6"/>
      <c r="C565" s="39" t="s">
        <v>573</v>
      </c>
      <c r="D565" s="647">
        <v>0</v>
      </c>
      <c r="E565" s="304" t="s">
        <v>574</v>
      </c>
      <c r="F565" s="305"/>
      <c r="G565" s="305"/>
      <c r="H565" s="306"/>
      <c r="I565" s="302"/>
      <c r="J565" s="6"/>
      <c r="K565" s="6"/>
      <c r="L565" s="6"/>
      <c r="M565" s="6"/>
      <c r="N565" s="6"/>
      <c r="O565" s="6"/>
      <c r="P565" s="6"/>
      <c r="Q565" s="6"/>
      <c r="R565" s="6"/>
      <c r="S565" s="6"/>
      <c r="T565" s="6"/>
      <c r="U565" s="6"/>
      <c r="V565" s="6"/>
      <c r="W565" s="6"/>
      <c r="X565" s="6"/>
      <c r="Y565" s="6"/>
      <c r="Z565" s="6"/>
      <c r="AA565" s="6"/>
    </row>
    <row r="566" spans="1:27">
      <c r="A566" s="6"/>
      <c r="B566" s="6"/>
      <c r="C566" s="39" t="s">
        <v>575</v>
      </c>
      <c r="D566" s="646">
        <v>1924</v>
      </c>
      <c r="E566" s="304" t="s">
        <v>576</v>
      </c>
      <c r="F566" s="305"/>
      <c r="G566" s="305"/>
      <c r="H566" s="306"/>
      <c r="I566" s="302"/>
      <c r="J566" s="6"/>
      <c r="K566" s="6"/>
      <c r="L566" s="6"/>
      <c r="M566" s="6"/>
      <c r="N566" s="6"/>
      <c r="O566" s="6"/>
      <c r="P566" s="6"/>
      <c r="Q566" s="6"/>
      <c r="R566" s="6"/>
      <c r="S566" s="6"/>
      <c r="T566" s="6"/>
      <c r="U566" s="6"/>
      <c r="V566" s="6"/>
      <c r="W566" s="6"/>
      <c r="X566" s="6"/>
      <c r="Y566" s="6"/>
      <c r="Z566" s="6"/>
      <c r="AA566" s="6"/>
    </row>
    <row r="567" spans="1:27">
      <c r="A567" s="6"/>
      <c r="B567" s="6"/>
      <c r="C567" s="39" t="s">
        <v>577</v>
      </c>
      <c r="D567" s="646">
        <v>2048</v>
      </c>
      <c r="E567" s="304" t="s">
        <v>894</v>
      </c>
      <c r="F567" s="305"/>
      <c r="G567" s="305"/>
      <c r="H567" s="306"/>
      <c r="I567" s="302"/>
      <c r="J567" s="6"/>
      <c r="K567" s="6"/>
      <c r="L567" s="6"/>
      <c r="M567" s="6"/>
      <c r="N567" s="6"/>
      <c r="O567" s="6"/>
      <c r="P567" s="6"/>
      <c r="Q567" s="6"/>
      <c r="R567" s="6"/>
      <c r="S567" s="6"/>
      <c r="T567" s="6"/>
      <c r="U567" s="6"/>
      <c r="V567" s="6"/>
      <c r="W567" s="6"/>
      <c r="X567" s="6"/>
      <c r="Y567" s="6"/>
      <c r="Z567" s="6"/>
      <c r="AA567" s="6"/>
    </row>
    <row r="568" spans="1:27">
      <c r="A568" s="6"/>
      <c r="B568" s="6"/>
      <c r="C568" s="39" t="s">
        <v>579</v>
      </c>
      <c r="D568" s="646">
        <v>15</v>
      </c>
      <c r="E568" s="304" t="s">
        <v>895</v>
      </c>
      <c r="F568" s="305"/>
      <c r="G568" s="305"/>
      <c r="H568" s="306"/>
      <c r="I568" s="302"/>
      <c r="J568" s="6"/>
      <c r="K568" s="6"/>
      <c r="L568" s="6"/>
      <c r="M568" s="6"/>
      <c r="N568" s="6"/>
      <c r="O568" s="6"/>
      <c r="P568" s="6"/>
      <c r="Q568" s="6"/>
      <c r="R568" s="6"/>
      <c r="S568" s="6"/>
      <c r="T568" s="6"/>
      <c r="U568" s="6"/>
      <c r="V568" s="6"/>
      <c r="W568" s="6"/>
      <c r="X568" s="6"/>
      <c r="Y568" s="6"/>
      <c r="Z568" s="6"/>
      <c r="AA568" s="6"/>
    </row>
    <row r="569" spans="1:27">
      <c r="A569" s="6"/>
      <c r="B569" s="6"/>
      <c r="C569" s="39" t="s">
        <v>581</v>
      </c>
      <c r="D569" s="648">
        <v>4</v>
      </c>
      <c r="E569" s="304" t="s">
        <v>582</v>
      </c>
      <c r="F569" s="305"/>
      <c r="G569" s="305"/>
      <c r="H569" s="306"/>
      <c r="I569" s="302"/>
      <c r="J569" s="6"/>
      <c r="K569" s="6"/>
      <c r="L569" s="6"/>
      <c r="M569" s="6"/>
      <c r="N569" s="6"/>
      <c r="O569" s="6"/>
      <c r="P569" s="6"/>
      <c r="Q569" s="6"/>
      <c r="R569" s="6"/>
      <c r="S569" s="6"/>
      <c r="T569" s="6"/>
      <c r="U569" s="6"/>
      <c r="V569" s="6"/>
      <c r="W569" s="6"/>
      <c r="X569" s="6"/>
      <c r="Y569" s="6"/>
      <c r="Z569" s="6"/>
      <c r="AA569" s="6"/>
    </row>
    <row r="570" spans="1:27">
      <c r="A570" s="6"/>
      <c r="B570" s="6"/>
      <c r="C570" s="39" t="s">
        <v>585</v>
      </c>
      <c r="D570" s="648">
        <v>0</v>
      </c>
      <c r="E570" s="304" t="s">
        <v>896</v>
      </c>
      <c r="F570" s="305"/>
      <c r="G570" s="305"/>
      <c r="H570" s="306"/>
      <c r="I570" s="302"/>
      <c r="J570" s="6"/>
      <c r="K570" s="6"/>
      <c r="L570" s="6"/>
      <c r="M570" s="6"/>
      <c r="N570" s="6"/>
      <c r="O570" s="6"/>
      <c r="P570" s="6"/>
      <c r="Q570" s="6"/>
      <c r="R570" s="6"/>
      <c r="S570" s="6"/>
      <c r="T570" s="6"/>
      <c r="U570" s="6"/>
      <c r="V570" s="6"/>
      <c r="W570" s="6"/>
      <c r="X570" s="6"/>
      <c r="Y570" s="6"/>
      <c r="Z570" s="6"/>
      <c r="AA570" s="6"/>
    </row>
    <row r="571" spans="1:27">
      <c r="A571" s="6"/>
      <c r="B571" s="6"/>
      <c r="C571" s="39" t="s">
        <v>587</v>
      </c>
      <c r="D571" s="648">
        <v>0</v>
      </c>
      <c r="E571" s="304" t="s">
        <v>897</v>
      </c>
      <c r="F571" s="305"/>
      <c r="G571" s="305"/>
      <c r="H571" s="306"/>
      <c r="I571" s="302"/>
      <c r="J571" s="6"/>
      <c r="K571" s="6"/>
      <c r="L571" s="6"/>
      <c r="M571" s="6"/>
      <c r="N571" s="6"/>
      <c r="O571" s="6"/>
      <c r="P571" s="6"/>
      <c r="Q571" s="6"/>
      <c r="R571" s="6"/>
      <c r="S571" s="6"/>
      <c r="T571" s="6"/>
      <c r="U571" s="6"/>
      <c r="V571" s="6"/>
      <c r="W571" s="6"/>
      <c r="X571" s="6"/>
      <c r="Y571" s="6"/>
      <c r="Z571" s="6"/>
      <c r="AA571" s="6"/>
    </row>
    <row r="572" spans="1:27">
      <c r="A572" s="6"/>
      <c r="B572" s="6"/>
      <c r="C572" s="39" t="s">
        <v>589</v>
      </c>
      <c r="D572" s="646">
        <v>2127</v>
      </c>
      <c r="E572" s="304" t="s">
        <v>898</v>
      </c>
      <c r="F572" s="305"/>
      <c r="G572" s="305"/>
      <c r="H572" s="306"/>
      <c r="I572" s="302"/>
      <c r="J572" s="6"/>
      <c r="K572" s="6"/>
      <c r="L572" s="6"/>
      <c r="M572" s="6"/>
      <c r="N572" s="6"/>
      <c r="O572" s="6"/>
      <c r="P572" s="6"/>
      <c r="Q572" s="6"/>
      <c r="R572" s="6"/>
      <c r="S572" s="6"/>
      <c r="T572" s="6"/>
      <c r="U572" s="6"/>
      <c r="V572" s="6"/>
      <c r="W572" s="6"/>
      <c r="X572" s="6"/>
      <c r="Y572" s="6"/>
      <c r="Z572" s="6"/>
      <c r="AA572" s="6"/>
    </row>
    <row r="573" spans="1:27">
      <c r="A573" s="6"/>
      <c r="B573" s="6"/>
      <c r="C573" s="39" t="s">
        <v>591</v>
      </c>
      <c r="D573" s="646">
        <v>2847</v>
      </c>
      <c r="E573" s="304" t="s">
        <v>592</v>
      </c>
      <c r="F573" s="305"/>
      <c r="G573" s="305"/>
      <c r="H573" s="306"/>
      <c r="I573" s="302"/>
      <c r="J573" s="6"/>
      <c r="K573" s="6"/>
      <c r="L573" s="6"/>
      <c r="M573" s="6"/>
      <c r="N573" s="6"/>
      <c r="O573" s="6"/>
      <c r="P573" s="6"/>
      <c r="Q573" s="6"/>
      <c r="R573" s="6"/>
      <c r="S573" s="6"/>
      <c r="T573" s="6"/>
      <c r="U573" s="6"/>
      <c r="V573" s="6"/>
      <c r="W573" s="6"/>
      <c r="X573" s="6"/>
      <c r="Y573" s="6"/>
      <c r="Z573" s="6"/>
      <c r="AA573" s="6"/>
    </row>
    <row r="574" spans="1:27">
      <c r="A574" s="6"/>
      <c r="B574" s="6"/>
      <c r="C574" s="39" t="s">
        <v>593</v>
      </c>
      <c r="D574" s="646">
        <v>2473</v>
      </c>
      <c r="E574" s="304" t="s">
        <v>594</v>
      </c>
      <c r="F574" s="305"/>
      <c r="G574" s="305"/>
      <c r="H574" s="306"/>
      <c r="I574" s="302"/>
      <c r="J574" s="6"/>
      <c r="K574" s="6"/>
      <c r="L574" s="6"/>
      <c r="M574" s="6"/>
      <c r="N574" s="6"/>
      <c r="O574" s="6"/>
      <c r="P574" s="6"/>
      <c r="Q574" s="6"/>
      <c r="R574" s="6"/>
      <c r="S574" s="6"/>
      <c r="T574" s="6"/>
      <c r="U574" s="6"/>
      <c r="V574" s="6"/>
      <c r="W574" s="6"/>
      <c r="X574" s="6"/>
      <c r="Y574" s="6"/>
      <c r="Z574" s="6"/>
      <c r="AA574" s="6"/>
    </row>
    <row r="575" spans="1:27">
      <c r="A575" s="6"/>
      <c r="B575" s="6"/>
      <c r="C575" s="39" t="s">
        <v>597</v>
      </c>
      <c r="D575" s="646">
        <v>3104</v>
      </c>
      <c r="E575" s="649" t="s">
        <v>899</v>
      </c>
      <c r="F575" s="308"/>
      <c r="G575" s="308"/>
      <c r="H575" s="309"/>
      <c r="I575" s="302"/>
      <c r="J575" s="6"/>
      <c r="K575" s="6"/>
      <c r="L575" s="6"/>
      <c r="M575" s="6"/>
      <c r="N575" s="6"/>
      <c r="O575" s="6"/>
      <c r="P575" s="6"/>
      <c r="Q575" s="6"/>
      <c r="R575" s="6"/>
      <c r="S575" s="6"/>
      <c r="T575" s="6"/>
      <c r="U575" s="6"/>
      <c r="V575" s="6"/>
      <c r="W575" s="6"/>
      <c r="X575" s="6"/>
      <c r="Y575" s="6"/>
      <c r="Z575" s="6"/>
      <c r="AA575" s="6"/>
    </row>
    <row r="576" spans="1:27">
      <c r="A576" s="6"/>
      <c r="B576" s="6"/>
      <c r="C576" s="39" t="s">
        <v>599</v>
      </c>
      <c r="D576" s="646">
        <v>1371</v>
      </c>
      <c r="E576" s="649" t="s">
        <v>900</v>
      </c>
      <c r="F576" s="308"/>
      <c r="G576" s="308"/>
      <c r="H576" s="309"/>
      <c r="I576" s="302"/>
      <c r="J576" s="6"/>
      <c r="K576" s="6"/>
      <c r="L576" s="6"/>
      <c r="M576" s="6"/>
      <c r="N576" s="6"/>
      <c r="O576" s="6"/>
      <c r="P576" s="6"/>
      <c r="Q576" s="6"/>
      <c r="R576" s="6"/>
      <c r="S576" s="6"/>
      <c r="T576" s="6"/>
      <c r="U576" s="6"/>
      <c r="V576" s="6"/>
      <c r="W576" s="6"/>
      <c r="X576" s="6"/>
      <c r="Y576" s="6"/>
      <c r="Z576" s="6"/>
      <c r="AA576" s="6"/>
    </row>
    <row r="577" spans="1:27">
      <c r="A577" s="6"/>
      <c r="B577" s="6"/>
      <c r="C577" s="39" t="s">
        <v>601</v>
      </c>
      <c r="D577" s="646">
        <v>3417</v>
      </c>
      <c r="E577" s="650" t="s">
        <v>901</v>
      </c>
      <c r="F577" s="305"/>
      <c r="G577" s="305"/>
      <c r="H577" s="306"/>
      <c r="I577" s="302"/>
      <c r="J577" s="6"/>
      <c r="K577" s="6"/>
      <c r="L577" s="6"/>
      <c r="M577" s="6"/>
      <c r="N577" s="6"/>
      <c r="O577" s="6"/>
      <c r="P577" s="6"/>
      <c r="Q577" s="6"/>
      <c r="R577" s="6"/>
      <c r="S577" s="6"/>
      <c r="T577" s="6"/>
      <c r="U577" s="6"/>
      <c r="V577" s="6"/>
      <c r="W577" s="6"/>
      <c r="X577" s="6"/>
      <c r="Y577" s="6"/>
      <c r="Z577" s="6"/>
      <c r="AA577" s="6"/>
    </row>
    <row r="578" spans="1:27">
      <c r="A578" s="6"/>
      <c r="B578" s="6"/>
      <c r="C578" s="39" t="s">
        <v>603</v>
      </c>
      <c r="D578" s="646">
        <v>3075</v>
      </c>
      <c r="E578" s="307" t="s">
        <v>790</v>
      </c>
      <c r="F578" s="308"/>
      <c r="G578" s="308"/>
      <c r="H578" s="309"/>
      <c r="I578" s="302"/>
      <c r="J578" s="6"/>
      <c r="K578" s="6"/>
      <c r="L578" s="6"/>
      <c r="M578" s="6"/>
      <c r="N578" s="6"/>
      <c r="O578" s="6"/>
      <c r="P578" s="6"/>
      <c r="Q578" s="6"/>
      <c r="R578" s="6"/>
      <c r="S578" s="6"/>
      <c r="T578" s="6"/>
      <c r="U578" s="6"/>
      <c r="V578" s="6"/>
      <c r="W578" s="6"/>
      <c r="X578" s="6"/>
      <c r="Y578" s="6"/>
      <c r="Z578" s="6"/>
      <c r="AA578" s="6"/>
    </row>
    <row r="579" spans="1:27">
      <c r="A579" s="6"/>
      <c r="B579" s="6"/>
      <c r="C579" s="651" t="s">
        <v>902</v>
      </c>
      <c r="D579" s="648">
        <v>3985</v>
      </c>
      <c r="E579" s="304" t="s">
        <v>903</v>
      </c>
      <c r="F579" s="305"/>
      <c r="G579" s="305"/>
      <c r="H579" s="306"/>
      <c r="I579" s="302"/>
      <c r="J579" s="6"/>
      <c r="K579" s="6"/>
      <c r="L579" s="6"/>
      <c r="M579" s="6"/>
      <c r="N579" s="6"/>
      <c r="O579" s="6"/>
      <c r="P579" s="6"/>
      <c r="Q579" s="6"/>
      <c r="R579" s="6"/>
      <c r="S579" s="6"/>
      <c r="T579" s="6"/>
      <c r="U579" s="6"/>
      <c r="V579" s="6"/>
      <c r="W579" s="6"/>
      <c r="X579" s="6"/>
      <c r="Y579" s="6"/>
      <c r="Z579" s="6"/>
      <c r="AA579" s="6"/>
    </row>
    <row r="580" spans="1:27">
      <c r="A580" s="6"/>
      <c r="B580" s="6"/>
      <c r="C580" s="39" t="s">
        <v>613</v>
      </c>
      <c r="D580" s="646">
        <v>11607</v>
      </c>
      <c r="E580" s="304" t="s">
        <v>614</v>
      </c>
      <c r="F580" s="305"/>
      <c r="G580" s="305"/>
      <c r="H580" s="306"/>
      <c r="I580" s="302"/>
      <c r="J580" s="6"/>
      <c r="K580" s="6"/>
      <c r="L580" s="6"/>
      <c r="M580" s="6"/>
      <c r="N580" s="6"/>
      <c r="O580" s="6"/>
      <c r="P580" s="6"/>
      <c r="Q580" s="6"/>
      <c r="R580" s="6"/>
      <c r="S580" s="6"/>
      <c r="T580" s="6"/>
      <c r="U580" s="6"/>
      <c r="V580" s="6"/>
      <c r="W580" s="6"/>
      <c r="X580" s="6"/>
      <c r="Y580" s="6"/>
      <c r="Z580" s="6"/>
      <c r="AA580" s="6"/>
    </row>
    <row r="581" spans="1:27" ht="16" thickBot="1">
      <c r="A581" s="6"/>
      <c r="B581" s="6"/>
      <c r="C581" s="236" t="s">
        <v>615</v>
      </c>
      <c r="D581" s="652">
        <v>11698</v>
      </c>
      <c r="E581" s="313" t="s">
        <v>616</v>
      </c>
      <c r="F581" s="314"/>
      <c r="G581" s="314"/>
      <c r="H581" s="315"/>
      <c r="I581" s="302"/>
      <c r="J581" s="6"/>
      <c r="K581" s="6"/>
      <c r="L581" s="6"/>
      <c r="M581" s="6"/>
      <c r="N581" s="6"/>
      <c r="O581" s="6"/>
      <c r="P581" s="6"/>
      <c r="Q581" s="6"/>
      <c r="R581" s="6"/>
      <c r="S581" s="6"/>
      <c r="T581" s="6"/>
      <c r="U581" s="6"/>
      <c r="V581" s="6"/>
      <c r="W581" s="6"/>
      <c r="X581" s="6"/>
      <c r="Y581" s="6"/>
      <c r="Z581" s="6"/>
      <c r="AA581" s="6"/>
    </row>
    <row r="582" spans="1:27">
      <c r="A582" s="21"/>
      <c r="B582" s="81"/>
      <c r="C582" s="878" t="s">
        <v>904</v>
      </c>
      <c r="D582" s="878"/>
      <c r="E582" s="878"/>
      <c r="F582" s="878"/>
      <c r="G582" s="878"/>
      <c r="H582" s="878"/>
      <c r="I582" s="878"/>
      <c r="J582" s="878"/>
      <c r="K582" s="878"/>
      <c r="L582" s="878"/>
      <c r="M582" s="98"/>
      <c r="N582" s="21"/>
      <c r="O582" s="21"/>
      <c r="P582" s="21"/>
      <c r="Q582" s="21"/>
      <c r="R582" s="21"/>
      <c r="S582" s="21"/>
      <c r="T582" s="21"/>
      <c r="U582" s="21"/>
      <c r="V582" s="21"/>
      <c r="W582" s="21"/>
      <c r="X582" s="21"/>
      <c r="Y582" s="21"/>
      <c r="Z582" s="21"/>
      <c r="AA582" s="21"/>
    </row>
  </sheetData>
  <mergeCells count="57">
    <mergeCell ref="C547:L547"/>
    <mergeCell ref="C582:L582"/>
    <mergeCell ref="C508:L508"/>
    <mergeCell ref="B510:L510"/>
    <mergeCell ref="H521:N521"/>
    <mergeCell ref="H522:N522"/>
    <mergeCell ref="H529:N529"/>
    <mergeCell ref="H530:N530"/>
    <mergeCell ref="C507:L507"/>
    <mergeCell ref="B407:L407"/>
    <mergeCell ref="B408:L408"/>
    <mergeCell ref="C411:L411"/>
    <mergeCell ref="C420:L420"/>
    <mergeCell ref="C421:L421"/>
    <mergeCell ref="C424:K424"/>
    <mergeCell ref="D425:I425"/>
    <mergeCell ref="C488:L488"/>
    <mergeCell ref="C489:L489"/>
    <mergeCell ref="C490:L490"/>
    <mergeCell ref="C493:K493"/>
    <mergeCell ref="C364:J364"/>
    <mergeCell ref="C291:C296"/>
    <mergeCell ref="C297:C302"/>
    <mergeCell ref="C303:C306"/>
    <mergeCell ref="C307:C309"/>
    <mergeCell ref="C310:C313"/>
    <mergeCell ref="C314:C316"/>
    <mergeCell ref="C317:C319"/>
    <mergeCell ref="C320:C323"/>
    <mergeCell ref="C326:H326"/>
    <mergeCell ref="H330:J330"/>
    <mergeCell ref="C363:J363"/>
    <mergeCell ref="C289:C290"/>
    <mergeCell ref="C246:C248"/>
    <mergeCell ref="D246:D248"/>
    <mergeCell ref="C249:C250"/>
    <mergeCell ref="D249:D250"/>
    <mergeCell ref="C251:C255"/>
    <mergeCell ref="C256:C260"/>
    <mergeCell ref="C261:C264"/>
    <mergeCell ref="C265:C270"/>
    <mergeCell ref="C271:C276"/>
    <mergeCell ref="C279:L279"/>
    <mergeCell ref="C284:C287"/>
    <mergeCell ref="C243:C245"/>
    <mergeCell ref="D243:D245"/>
    <mergeCell ref="B2:L2"/>
    <mergeCell ref="C6:L6"/>
    <mergeCell ref="C11:G11"/>
    <mergeCell ref="C12:L12"/>
    <mergeCell ref="C93:K93"/>
    <mergeCell ref="C95:K95"/>
    <mergeCell ref="C115:K115"/>
    <mergeCell ref="C117:K117"/>
    <mergeCell ref="C118:K118"/>
    <mergeCell ref="C234:C236"/>
    <mergeCell ref="C238:L238"/>
  </mergeCells>
  <hyperlinks>
    <hyperlink ref="C94" r:id="rId1" xr:uid="{47CAD6E2-ABD7-49F2-9734-A978098E4ADA}"/>
    <hyperlink ref="C116" r:id="rId2" xr:uid="{00D7843B-CF5E-48A8-BF15-27EAE6ECDBE7}"/>
    <hyperlink ref="C325" r:id="rId3" xr:uid="{B8EE5B9A-8D26-4861-BFA3-8FEAA58DB930}"/>
    <hyperlink ref="C278" r:id="rId4" xr:uid="{46D9C1EE-1216-4FBC-9BD6-8E3546DCA47B}"/>
  </hyperlinks>
  <pageMargins left="0.7" right="0.7" top="0.75" bottom="0.75" header="0.3" footer="0.3"/>
  <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2C9E-5BDF-43C2-A690-3B2A41D154A0}">
  <dimension ref="B1:CC1030"/>
  <sheetViews>
    <sheetView topLeftCell="L130" workbookViewId="0">
      <selection activeCell="T168" sqref="T168"/>
    </sheetView>
  </sheetViews>
  <sheetFormatPr baseColWidth="10" defaultColWidth="9.1640625" defaultRowHeight="14"/>
  <cols>
    <col min="1" max="1" width="3" style="737" customWidth="1"/>
    <col min="2" max="5" width="16.5" style="737" customWidth="1"/>
    <col min="6" max="6" width="3.5" style="737" customWidth="1"/>
    <col min="7" max="7" width="0.6640625" style="738" customWidth="1"/>
    <col min="8" max="8" width="3.5" style="737" customWidth="1"/>
    <col min="9" max="9" width="20.1640625" style="737" customWidth="1"/>
    <col min="10" max="10" width="31.33203125" style="737" customWidth="1"/>
    <col min="11" max="11" width="27" style="737" customWidth="1"/>
    <col min="12" max="12" width="29.83203125" style="737" customWidth="1"/>
    <col min="13" max="13" width="3.5" style="737" customWidth="1"/>
    <col min="14" max="14" width="0.6640625" style="738" customWidth="1"/>
    <col min="15" max="15" width="3.5" style="737" customWidth="1"/>
    <col min="16" max="16" width="20.1640625" style="737" customWidth="1"/>
    <col min="17" max="17" width="79.83203125" style="737" customWidth="1"/>
    <col min="18" max="18" width="12.1640625" style="737" customWidth="1"/>
    <col min="19" max="19" width="35.33203125" style="737" bestFit="1" customWidth="1"/>
    <col min="20" max="20" width="35.33203125" style="737" customWidth="1"/>
    <col min="21" max="21" width="24.1640625" style="737" customWidth="1"/>
    <col min="22" max="22" width="3.5" style="737" customWidth="1"/>
    <col min="23" max="23" width="0.6640625" style="738" customWidth="1"/>
    <col min="24" max="24" width="3.5" style="737" customWidth="1"/>
    <col min="25" max="25" width="25.1640625" style="737" customWidth="1"/>
    <col min="26" max="26" width="40.5" style="737" bestFit="1" customWidth="1"/>
    <col min="27" max="27" width="34.6640625" style="737" bestFit="1" customWidth="1"/>
    <col min="28" max="28" width="34.6640625" style="737" customWidth="1"/>
    <col min="29" max="29" width="3.5" style="737" customWidth="1"/>
    <col min="30" max="30" width="0.6640625" style="738" customWidth="1"/>
    <col min="31" max="31" width="3.5" style="737" customWidth="1"/>
    <col min="32" max="32" width="16" style="737" customWidth="1"/>
    <col min="33" max="33" width="51" style="737" bestFit="1" customWidth="1"/>
    <col min="34" max="34" width="17.5" style="737" customWidth="1"/>
    <col min="35" max="35" width="23.6640625" style="737" customWidth="1"/>
    <col min="36" max="36" width="3.5" style="737" customWidth="1"/>
    <col min="37" max="37" width="0.6640625" style="738" customWidth="1"/>
    <col min="38" max="38" width="3.5" style="737" customWidth="1"/>
    <col min="39" max="39" width="45.83203125" style="737" customWidth="1"/>
    <col min="40" max="40" width="18.6640625" style="737" customWidth="1"/>
    <col min="41" max="44" width="20.5" style="737" customWidth="1"/>
    <col min="45" max="45" width="3.5" style="737" customWidth="1"/>
    <col min="46" max="46" width="0.6640625" style="738" customWidth="1"/>
    <col min="47" max="47" width="3.5" style="737" customWidth="1"/>
    <col min="48" max="48" width="50" style="737" customWidth="1"/>
    <col min="49" max="49" width="16.5" style="737" customWidth="1"/>
    <col min="50" max="53" width="15.6640625" style="737" customWidth="1"/>
    <col min="54" max="54" width="3.5" style="737" customWidth="1"/>
    <col min="55" max="55" width="0.6640625" style="738" customWidth="1"/>
    <col min="56" max="56" width="3.5" style="737" customWidth="1"/>
    <col min="57" max="57" width="36.83203125" style="737" customWidth="1"/>
    <col min="58" max="58" width="20.6640625" style="737" customWidth="1"/>
    <col min="59" max="59" width="21.1640625" style="737" customWidth="1"/>
    <col min="60" max="60" width="21.33203125" style="737" customWidth="1"/>
    <col min="61" max="63" width="17.5" style="737" customWidth="1"/>
    <col min="64" max="64" width="3.5" style="737" customWidth="1"/>
    <col min="65" max="65" width="0.6640625" style="738" customWidth="1"/>
    <col min="66" max="66" width="3.5" style="737" customWidth="1"/>
    <col min="67" max="67" width="43.5" style="737" customWidth="1"/>
    <col min="68" max="71" width="20.6640625" style="737" customWidth="1"/>
    <col min="72" max="72" width="3.5" style="737" customWidth="1"/>
    <col min="73" max="73" width="0.6640625" style="738" customWidth="1"/>
    <col min="74" max="74" width="3.5" style="737" customWidth="1"/>
    <col min="75" max="75" width="27.6640625" style="737" customWidth="1"/>
    <col min="76" max="76" width="18.83203125" style="737" customWidth="1"/>
    <col min="77" max="77" width="24.1640625" style="737" customWidth="1"/>
    <col min="78" max="78" width="18.83203125" style="737" customWidth="1"/>
    <col min="79" max="79" width="14.5" style="737" customWidth="1"/>
    <col min="80" max="80" width="16.1640625" style="737" customWidth="1"/>
    <col min="81" max="16384" width="9.1640625" style="737"/>
  </cols>
  <sheetData>
    <row r="1" spans="2:79">
      <c r="T1" s="739"/>
    </row>
    <row r="2" spans="2:79" s="741" customFormat="1" ht="20.25" customHeight="1">
      <c r="B2" s="937" t="s">
        <v>172</v>
      </c>
      <c r="C2" s="937"/>
      <c r="D2" s="937"/>
      <c r="E2" s="937"/>
      <c r="G2" s="742"/>
      <c r="I2" s="937" t="s">
        <v>923</v>
      </c>
      <c r="J2" s="937"/>
      <c r="K2" s="937"/>
      <c r="L2" s="937"/>
      <c r="N2" s="742"/>
      <c r="P2" s="937" t="s">
        <v>924</v>
      </c>
      <c r="Q2" s="937"/>
      <c r="R2" s="937"/>
      <c r="S2" s="937"/>
      <c r="T2" s="937"/>
      <c r="U2" s="937"/>
      <c r="W2" s="742"/>
      <c r="Y2" s="937" t="s">
        <v>925</v>
      </c>
      <c r="Z2" s="937"/>
      <c r="AA2" s="937"/>
      <c r="AB2" s="740"/>
      <c r="AD2" s="742"/>
      <c r="AF2" s="937" t="s">
        <v>926</v>
      </c>
      <c r="AG2" s="937"/>
      <c r="AH2" s="937"/>
      <c r="AI2" s="937"/>
      <c r="AK2" s="742"/>
      <c r="AM2" s="937" t="s">
        <v>927</v>
      </c>
      <c r="AN2" s="937"/>
      <c r="AO2" s="937"/>
      <c r="AP2" s="937"/>
      <c r="AQ2" s="937"/>
      <c r="AR2" s="937"/>
      <c r="AT2" s="742"/>
      <c r="AV2" s="937" t="s">
        <v>928</v>
      </c>
      <c r="AW2" s="937"/>
      <c r="AX2" s="937"/>
      <c r="AY2" s="937"/>
      <c r="AZ2" s="937"/>
      <c r="BA2" s="937"/>
      <c r="BC2" s="742"/>
      <c r="BE2" s="937" t="s">
        <v>929</v>
      </c>
      <c r="BF2" s="937"/>
      <c r="BG2" s="937"/>
      <c r="BH2" s="937"/>
      <c r="BI2" s="937"/>
      <c r="BJ2" s="937"/>
      <c r="BK2" s="937"/>
      <c r="BM2" s="742"/>
      <c r="BO2" s="937" t="s">
        <v>930</v>
      </c>
      <c r="BP2" s="937"/>
      <c r="BQ2" s="937"/>
      <c r="BR2" s="937"/>
      <c r="BS2" s="937"/>
      <c r="BU2" s="742"/>
      <c r="BW2" s="937" t="s">
        <v>931</v>
      </c>
      <c r="BX2" s="937"/>
      <c r="BY2" s="937"/>
      <c r="BZ2" s="937"/>
      <c r="CA2" s="937"/>
    </row>
    <row r="3" spans="2:79" s="744" customFormat="1" ht="20.25" customHeight="1">
      <c r="B3" s="743" t="s">
        <v>932</v>
      </c>
      <c r="D3" s="745"/>
      <c r="E3" s="745"/>
      <c r="G3" s="746"/>
      <c r="I3" s="743" t="s">
        <v>933</v>
      </c>
      <c r="K3" s="745"/>
      <c r="L3" s="745"/>
      <c r="N3" s="746"/>
      <c r="P3" s="743" t="s">
        <v>934</v>
      </c>
      <c r="R3" s="745"/>
      <c r="S3" s="745"/>
      <c r="T3" s="745"/>
      <c r="U3" s="745"/>
      <c r="W3" s="746"/>
      <c r="Y3" s="743" t="s">
        <v>935</v>
      </c>
      <c r="AA3" s="745"/>
      <c r="AB3" s="745"/>
      <c r="AD3" s="746"/>
      <c r="AF3" s="747" t="s">
        <v>936</v>
      </c>
      <c r="AI3" s="745"/>
      <c r="AK3" s="746"/>
      <c r="AM3" s="747" t="s">
        <v>937</v>
      </c>
      <c r="AO3" s="745"/>
      <c r="AP3" s="745"/>
      <c r="AQ3" s="745"/>
      <c r="AR3" s="745"/>
      <c r="AT3" s="746"/>
      <c r="AV3" s="747" t="s">
        <v>937</v>
      </c>
      <c r="AW3" s="745"/>
      <c r="AX3" s="745"/>
      <c r="AY3" s="745"/>
      <c r="AZ3" s="745"/>
      <c r="BA3" s="745"/>
      <c r="BC3" s="746"/>
      <c r="BE3" s="747" t="s">
        <v>937</v>
      </c>
      <c r="BF3" s="747" t="s">
        <v>938</v>
      </c>
      <c r="BG3" s="745"/>
      <c r="BH3" s="745"/>
      <c r="BI3" s="745"/>
      <c r="BJ3" s="745"/>
      <c r="BK3" s="745"/>
      <c r="BM3" s="746"/>
      <c r="BO3" s="747" t="s">
        <v>937</v>
      </c>
      <c r="BP3" s="745"/>
      <c r="BQ3" s="745"/>
      <c r="BR3" s="745"/>
      <c r="BS3" s="745"/>
      <c r="BU3" s="746"/>
    </row>
    <row r="4" spans="2:79" s="748" customFormat="1" ht="15" thickBot="1">
      <c r="B4" s="748" t="s">
        <v>171</v>
      </c>
      <c r="C4" s="748" t="s">
        <v>939</v>
      </c>
      <c r="D4" s="748" t="s">
        <v>940</v>
      </c>
      <c r="E4" s="748" t="s">
        <v>941</v>
      </c>
      <c r="G4" s="749"/>
      <c r="I4" s="750" t="s">
        <v>942</v>
      </c>
      <c r="J4" s="750" t="s">
        <v>943</v>
      </c>
      <c r="K4" s="750" t="s">
        <v>944</v>
      </c>
      <c r="L4" s="750"/>
      <c r="N4" s="749"/>
      <c r="P4" s="750" t="s">
        <v>945</v>
      </c>
      <c r="Q4" s="750" t="s">
        <v>946</v>
      </c>
      <c r="R4" s="750" t="s">
        <v>947</v>
      </c>
      <c r="S4" s="750" t="s">
        <v>948</v>
      </c>
      <c r="T4" s="750" t="s">
        <v>949</v>
      </c>
      <c r="U4" s="750" t="s">
        <v>950</v>
      </c>
      <c r="W4" s="749"/>
      <c r="Y4" s="748" t="s">
        <v>951</v>
      </c>
      <c r="Z4" s="748" t="s">
        <v>952</v>
      </c>
      <c r="AA4" s="748" t="s">
        <v>953</v>
      </c>
      <c r="AB4" s="748" t="s">
        <v>954</v>
      </c>
      <c r="AD4" s="749"/>
      <c r="AF4" s="751" t="s">
        <v>955</v>
      </c>
      <c r="AG4" s="748" t="s">
        <v>956</v>
      </c>
      <c r="AH4" s="748" t="s">
        <v>275</v>
      </c>
      <c r="AI4" s="748" t="s">
        <v>957</v>
      </c>
      <c r="AK4" s="749"/>
      <c r="AM4" s="752" t="s">
        <v>82</v>
      </c>
      <c r="AN4" s="753" t="s">
        <v>275</v>
      </c>
      <c r="AO4" s="753" t="s">
        <v>958</v>
      </c>
      <c r="AP4" s="753" t="s">
        <v>959</v>
      </c>
      <c r="AQ4" s="753" t="s">
        <v>960</v>
      </c>
      <c r="AR4" s="753" t="s">
        <v>961</v>
      </c>
      <c r="AT4" s="749"/>
      <c r="AV4" s="752" t="s">
        <v>82</v>
      </c>
      <c r="AW4" s="753" t="s">
        <v>275</v>
      </c>
      <c r="AX4" s="753" t="s">
        <v>958</v>
      </c>
      <c r="AY4" s="753" t="s">
        <v>959</v>
      </c>
      <c r="AZ4" s="753" t="s">
        <v>960</v>
      </c>
      <c r="BA4" s="753" t="s">
        <v>961</v>
      </c>
      <c r="BC4" s="749"/>
      <c r="BE4" s="754" t="s">
        <v>423</v>
      </c>
      <c r="BF4" s="754" t="s">
        <v>150</v>
      </c>
      <c r="BG4" s="754" t="s">
        <v>962</v>
      </c>
      <c r="BH4" s="754" t="s">
        <v>963</v>
      </c>
      <c r="BI4" s="754" t="s">
        <v>964</v>
      </c>
      <c r="BJ4" s="755" t="s">
        <v>428</v>
      </c>
      <c r="BK4" s="755" t="s">
        <v>781</v>
      </c>
      <c r="BM4" s="749"/>
      <c r="BO4" s="752" t="s">
        <v>743</v>
      </c>
      <c r="BP4" s="753" t="s">
        <v>965</v>
      </c>
      <c r="BQ4" s="753" t="s">
        <v>966</v>
      </c>
      <c r="BR4" s="753" t="s">
        <v>967</v>
      </c>
      <c r="BS4" s="753" t="s">
        <v>968</v>
      </c>
      <c r="BU4" s="749"/>
      <c r="BW4" s="938" t="s">
        <v>969</v>
      </c>
      <c r="BX4" s="938"/>
      <c r="BY4" s="938"/>
      <c r="BZ4" s="938"/>
    </row>
    <row r="5" spans="2:79" ht="15" thickTop="1">
      <c r="B5" s="737" t="s">
        <v>852</v>
      </c>
      <c r="C5" s="748">
        <v>1</v>
      </c>
      <c r="D5" s="748">
        <v>1</v>
      </c>
      <c r="E5" s="748">
        <v>1</v>
      </c>
      <c r="I5" s="748">
        <v>2021</v>
      </c>
      <c r="J5" s="748">
        <v>2021</v>
      </c>
      <c r="K5" s="748">
        <v>1</v>
      </c>
      <c r="L5" s="756"/>
      <c r="P5" s="748">
        <v>111110</v>
      </c>
      <c r="Q5" s="737" t="s">
        <v>970</v>
      </c>
      <c r="R5" s="748" t="s">
        <v>971</v>
      </c>
      <c r="S5" s="748">
        <v>1.3260000000000001</v>
      </c>
      <c r="T5" s="757">
        <f>EEIO_EmissionFactors[[#This Row],[GHG Emissions (kg CO2e/2021 USD)]]/1000</f>
        <v>1.3260000000000001E-3</v>
      </c>
      <c r="U5" s="748" t="s">
        <v>972</v>
      </c>
      <c r="Y5" s="758" t="s">
        <v>973</v>
      </c>
      <c r="Z5" s="759">
        <v>0.17557057435409401</v>
      </c>
      <c r="AA5" s="759">
        <v>1.1040694645038294E-2</v>
      </c>
      <c r="AB5" s="760">
        <f>(WTT_Electricity_EF[[#This Row],[Electricity (generation) - kg CO2e/kWh]]+WTT_Electricity_EF[[#This Row],[Electricity (T&amp;D) - kg CO2e/kWh]])/1000</f>
        <v>1.8661126899913231E-4</v>
      </c>
      <c r="AF5" s="761" t="str">
        <f>_xlfn.CONCAT(WTT_Fuel_EF[[#This Row],[Fuel]],WTT_Fuel_EF[[#This Row],[Unit]])</f>
        <v>Aviation spirittonnes</v>
      </c>
      <c r="AG5" s="737" t="s">
        <v>974</v>
      </c>
      <c r="AH5" s="737" t="s">
        <v>975</v>
      </c>
      <c r="AI5" s="737">
        <v>815.31014000000005</v>
      </c>
      <c r="AM5" s="762" t="s">
        <v>976</v>
      </c>
      <c r="AN5" s="763" t="s">
        <v>410</v>
      </c>
      <c r="AO5" s="764">
        <v>1.387</v>
      </c>
      <c r="AP5" s="764">
        <v>1.2999999999999999E-2</v>
      </c>
      <c r="AQ5" s="764">
        <v>3.7999999999999999E-2</v>
      </c>
      <c r="AR5" s="765">
        <f>(AO5/1000)+(AP5*$D$6/1000000)+(AQ5*$D$7/1000000)</f>
        <v>1.3974340000000001E-3</v>
      </c>
      <c r="AV5" s="762" t="s">
        <v>977</v>
      </c>
      <c r="AW5" s="762" t="s">
        <v>410</v>
      </c>
      <c r="AX5" s="762">
        <v>0.313</v>
      </c>
      <c r="AY5" s="762">
        <v>8.0000000000000002E-3</v>
      </c>
      <c r="AZ5" s="762">
        <v>7.0000000000000001E-3</v>
      </c>
      <c r="BA5" s="766">
        <f>(AX5/1000)+(AY5*$D$6/1000000)+(AZ5*$D$7/1000000)</f>
        <v>3.1507900000000001E-4</v>
      </c>
      <c r="BE5" s="767" t="s">
        <v>430</v>
      </c>
      <c r="BF5" s="768">
        <v>0.06</v>
      </c>
      <c r="BG5" s="768">
        <v>0.02</v>
      </c>
      <c r="BH5" s="768">
        <v>0.01</v>
      </c>
      <c r="BI5" s="768" t="s">
        <v>431</v>
      </c>
      <c r="BJ5" s="768" t="s">
        <v>431</v>
      </c>
      <c r="BK5" s="768" t="s">
        <v>431</v>
      </c>
      <c r="BO5" s="762" t="s">
        <v>363</v>
      </c>
      <c r="BP5" s="769">
        <v>1067.7</v>
      </c>
      <c r="BQ5" s="762">
        <v>9.0999999999999998E-2</v>
      </c>
      <c r="BR5" s="762">
        <v>1.2E-2</v>
      </c>
      <c r="BS5" s="765">
        <f>(EPA_UseOfSold_Combustion_EF[[#This Row],[CO2 (lb/MWh)]]/2204.62/1000)+(EPA_UseOfSold_Combustion_EF[[#This Row],[CH4 (lb/MWh)]]/2204.62/1000)*$E$6+(EPA_UseOfSold_Combustion_EF[[#This Row],[N2O (lb/MWh)]]/2204.62/1000)*$E$7</f>
        <v>4.8690159755422705E-4</v>
      </c>
      <c r="BW5" s="743" t="s">
        <v>978</v>
      </c>
    </row>
    <row r="6" spans="2:79" ht="15" thickBot="1">
      <c r="B6" s="737" t="s">
        <v>854</v>
      </c>
      <c r="C6" s="748">
        <v>25</v>
      </c>
      <c r="D6" s="748">
        <v>28</v>
      </c>
      <c r="E6" s="748">
        <v>27</v>
      </c>
      <c r="I6" s="748">
        <v>2022</v>
      </c>
      <c r="J6" s="748">
        <v>2021</v>
      </c>
      <c r="K6" s="748">
        <f>K24/J24</f>
        <v>1.08</v>
      </c>
      <c r="L6" s="756"/>
      <c r="P6" s="748">
        <v>111120</v>
      </c>
      <c r="Q6" s="737" t="s">
        <v>979</v>
      </c>
      <c r="R6" s="748" t="s">
        <v>971</v>
      </c>
      <c r="S6" s="748">
        <v>1.3260000000000001</v>
      </c>
      <c r="T6" s="757">
        <f>EEIO_EmissionFactors[[#This Row],[GHG Emissions (kg CO2e/2021 USD)]]/1000</f>
        <v>1.3260000000000001E-3</v>
      </c>
      <c r="U6" s="748" t="s">
        <v>972</v>
      </c>
      <c r="Y6" s="758" t="s">
        <v>980</v>
      </c>
      <c r="Z6" s="759">
        <v>4.8688115249468554E-2</v>
      </c>
      <c r="AA6" s="759">
        <v>2.6700819222575897E-3</v>
      </c>
      <c r="AB6" s="760">
        <f>(WTT_Electricity_EF[[#This Row],[Electricity (generation) - kg CO2e/kWh]]+WTT_Electricity_EF[[#This Row],[Electricity (T&amp;D) - kg CO2e/kWh]])/1000</f>
        <v>5.1358197171726143E-5</v>
      </c>
      <c r="AF6" s="770" t="str">
        <f>_xlfn.CONCAT(WTT_Fuel_EF[[#This Row],[Fuel]],WTT_Fuel_EF[[#This Row],[Unit]])</f>
        <v>Aviation spiritlitres</v>
      </c>
      <c r="AG6" s="737" t="s">
        <v>974</v>
      </c>
      <c r="AH6" s="737" t="s">
        <v>981</v>
      </c>
      <c r="AI6" s="737">
        <v>0.59511999999999998</v>
      </c>
      <c r="AM6" s="762" t="s">
        <v>977</v>
      </c>
      <c r="AN6" s="763" t="s">
        <v>410</v>
      </c>
      <c r="AO6" s="764">
        <v>0.313</v>
      </c>
      <c r="AP6" s="764">
        <v>8.0000000000000002E-3</v>
      </c>
      <c r="AQ6" s="764">
        <v>7.0000000000000001E-3</v>
      </c>
      <c r="AR6" s="765">
        <f t="shared" ref="AR6:AR10" si="0">(AO6/1000)+(AP6*$D$6/1000000)+(AQ6*$D$7/1000000)</f>
        <v>3.1507900000000001E-4</v>
      </c>
      <c r="AV6" s="762" t="s">
        <v>982</v>
      </c>
      <c r="AW6" s="762" t="s">
        <v>410</v>
      </c>
      <c r="AX6" s="762">
        <v>0.46700000000000003</v>
      </c>
      <c r="AY6" s="762">
        <v>1.2999999999999999E-2</v>
      </c>
      <c r="AZ6" s="762">
        <v>1.2E-2</v>
      </c>
      <c r="BA6" s="766">
        <f t="shared" ref="BA6:BA16" si="1">(AX6/1000)+(AY6*$D$6/1000000)+(AZ6*$D$7/1000000)</f>
        <v>4.7054399999999999E-4</v>
      </c>
      <c r="BE6" s="767" t="s">
        <v>432</v>
      </c>
      <c r="BF6" s="768">
        <v>0.04</v>
      </c>
      <c r="BG6" s="768">
        <v>0.02</v>
      </c>
      <c r="BH6" s="768">
        <v>0.01</v>
      </c>
      <c r="BI6" s="768" t="s">
        <v>431</v>
      </c>
      <c r="BJ6" s="768" t="s">
        <v>431</v>
      </c>
      <c r="BK6" s="768" t="s">
        <v>431</v>
      </c>
      <c r="BO6" s="762" t="s">
        <v>364</v>
      </c>
      <c r="BP6" s="762">
        <v>485.2</v>
      </c>
      <c r="BQ6" s="762">
        <v>2.5000000000000001E-2</v>
      </c>
      <c r="BR6" s="762">
        <v>4.0000000000000001E-3</v>
      </c>
      <c r="BS6" s="765">
        <f>(EPA_UseOfSold_Combustion_EF[[#This Row],[CO2 (lb/MWh)]]/2204.62/1000)+(EPA_UseOfSold_Combustion_EF[[#This Row],[CH4 (lb/MWh)]]/2204.62/1000)*$E$6+(EPA_UseOfSold_Combustion_EF[[#This Row],[N2O (lb/MWh)]]/2204.62/1000)*$E$7</f>
        <v>2.2088477832914519E-4</v>
      </c>
      <c r="BW6" s="771"/>
      <c r="BX6" s="771" t="s">
        <v>983</v>
      </c>
      <c r="BY6" s="771" t="s">
        <v>984</v>
      </c>
      <c r="BZ6" s="771" t="s">
        <v>985</v>
      </c>
    </row>
    <row r="7" spans="2:79" ht="15" thickTop="1">
      <c r="B7" s="737" t="s">
        <v>855</v>
      </c>
      <c r="C7" s="748">
        <v>298</v>
      </c>
      <c r="D7" s="748">
        <v>265</v>
      </c>
      <c r="E7" s="748">
        <v>273</v>
      </c>
      <c r="I7" s="748">
        <v>2023</v>
      </c>
      <c r="J7" s="748">
        <v>2021</v>
      </c>
      <c r="K7" s="748">
        <f>L24/J24</f>
        <v>1.1233333333333333</v>
      </c>
      <c r="L7" s="756"/>
      <c r="P7" s="748">
        <v>111130</v>
      </c>
      <c r="Q7" s="737" t="s">
        <v>986</v>
      </c>
      <c r="R7" s="748" t="s">
        <v>971</v>
      </c>
      <c r="S7" s="748">
        <v>3.0070000000000001</v>
      </c>
      <c r="T7" s="757">
        <f>EEIO_EmissionFactors[[#This Row],[GHG Emissions (kg CO2e/2021 USD)]]/1000</f>
        <v>3.0070000000000001E-3</v>
      </c>
      <c r="U7" s="748" t="s">
        <v>987</v>
      </c>
      <c r="Y7" s="758" t="s">
        <v>988</v>
      </c>
      <c r="Z7" s="759">
        <v>3.6729787103975717E-2</v>
      </c>
      <c r="AA7" s="759">
        <v>1.6857398010689966E-3</v>
      </c>
      <c r="AB7" s="760">
        <f>(WTT_Electricity_EF[[#This Row],[Electricity (generation) - kg CO2e/kWh]]+WTT_Electricity_EF[[#This Row],[Electricity (T&amp;D) - kg CO2e/kWh]])/1000</f>
        <v>3.8415526905044712E-5</v>
      </c>
      <c r="AF7" s="761" t="str">
        <f>_xlfn.CONCAT(WTT_Fuel_EF[[#This Row],[Fuel]],WTT_Fuel_EF[[#This Row],[Unit]])</f>
        <v>Aviation spiritkWh (Net CV)</v>
      </c>
      <c r="AG7" s="737" t="s">
        <v>974</v>
      </c>
      <c r="AH7" s="737" t="s">
        <v>989</v>
      </c>
      <c r="AI7" s="737">
        <v>6.5519999999999995E-2</v>
      </c>
      <c r="AM7" s="762" t="s">
        <v>982</v>
      </c>
      <c r="AN7" s="763" t="s">
        <v>410</v>
      </c>
      <c r="AO7" s="764">
        <v>0.46700000000000003</v>
      </c>
      <c r="AP7" s="764">
        <v>1.2999999999999999E-2</v>
      </c>
      <c r="AQ7" s="764">
        <v>1.2E-2</v>
      </c>
      <c r="AR7" s="765">
        <f t="shared" si="0"/>
        <v>4.7054399999999999E-4</v>
      </c>
      <c r="AV7" s="762" t="s">
        <v>88</v>
      </c>
      <c r="AW7" s="762" t="s">
        <v>410</v>
      </c>
      <c r="AX7" s="762">
        <v>0.17799999999999999</v>
      </c>
      <c r="AY7" s="762">
        <v>0.111</v>
      </c>
      <c r="AZ7" s="762">
        <v>1.9E-2</v>
      </c>
      <c r="BA7" s="766">
        <f t="shared" si="1"/>
        <v>1.86143E-4</v>
      </c>
      <c r="BE7" s="767" t="s">
        <v>433</v>
      </c>
      <c r="BF7" s="768">
        <v>0.32</v>
      </c>
      <c r="BG7" s="768">
        <v>0.02</v>
      </c>
      <c r="BH7" s="768">
        <v>0.01</v>
      </c>
      <c r="BI7" s="768" t="s">
        <v>431</v>
      </c>
      <c r="BJ7" s="768" t="s">
        <v>431</v>
      </c>
      <c r="BK7" s="768" t="s">
        <v>431</v>
      </c>
      <c r="BO7" s="762" t="s">
        <v>365</v>
      </c>
      <c r="BP7" s="762">
        <v>819.7</v>
      </c>
      <c r="BQ7" s="762">
        <v>5.1999999999999998E-2</v>
      </c>
      <c r="BR7" s="762">
        <v>7.0000000000000001E-3</v>
      </c>
      <c r="BS7" s="765">
        <f>(EPA_UseOfSold_Combustion_EF[[#This Row],[CO2 (lb/MWh)]]/2204.62/1000)+(EPA_UseOfSold_Combustion_EF[[#This Row],[CH4 (lb/MWh)]]/2204.62/1000)*$E$6+(EPA_UseOfSold_Combustion_EF[[#This Row],[N2O (lb/MWh)]]/2204.62/1000)*$E$7</f>
        <v>3.7331376835917301E-4</v>
      </c>
      <c r="BW7" s="772" t="s">
        <v>990</v>
      </c>
      <c r="BX7" s="772">
        <v>12.6</v>
      </c>
      <c r="BY7" s="772">
        <v>11.6</v>
      </c>
      <c r="BZ7" s="772">
        <v>14</v>
      </c>
    </row>
    <row r="8" spans="2:79">
      <c r="P8" s="748">
        <v>111140</v>
      </c>
      <c r="Q8" s="737" t="s">
        <v>991</v>
      </c>
      <c r="R8" s="748" t="s">
        <v>971</v>
      </c>
      <c r="S8" s="748">
        <v>3.0070000000000001</v>
      </c>
      <c r="T8" s="757">
        <f>EEIO_EmissionFactors[[#This Row],[GHG Emissions (kg CO2e/2021 USD)]]/1000</f>
        <v>3.0070000000000001E-3</v>
      </c>
      <c r="U8" s="748" t="s">
        <v>987</v>
      </c>
      <c r="Y8" s="758" t="s">
        <v>992</v>
      </c>
      <c r="Z8" s="759">
        <v>1.3222926340034646E-2</v>
      </c>
      <c r="AA8" s="759">
        <v>2.5511055137713129E-3</v>
      </c>
      <c r="AB8" s="760">
        <f>(WTT_Electricity_EF[[#This Row],[Electricity (generation) - kg CO2e/kWh]]+WTT_Electricity_EF[[#This Row],[Electricity (T&amp;D) - kg CO2e/kWh]])/1000</f>
        <v>1.5774031853805958E-5</v>
      </c>
      <c r="AF8" s="770" t="str">
        <f>_xlfn.CONCAT(WTT_Fuel_EF[[#This Row],[Fuel]],WTT_Fuel_EF[[#This Row],[Unit]])</f>
        <v>Aviation spiritkWh (Gross CV)</v>
      </c>
      <c r="AG8" s="737" t="s">
        <v>974</v>
      </c>
      <c r="AH8" s="737" t="s">
        <v>993</v>
      </c>
      <c r="AI8" s="737">
        <v>6.2239999999999997E-2</v>
      </c>
      <c r="AM8" s="762" t="s">
        <v>994</v>
      </c>
      <c r="AN8" s="763" t="s">
        <v>413</v>
      </c>
      <c r="AO8" s="764">
        <v>0.17</v>
      </c>
      <c r="AP8" s="764">
        <v>1.6000000000000001E-3</v>
      </c>
      <c r="AQ8" s="764">
        <v>4.7000000000000002E-3</v>
      </c>
      <c r="AR8" s="765">
        <f t="shared" si="0"/>
        <v>1.7129029999999999E-4</v>
      </c>
      <c r="AV8" s="762" t="s">
        <v>995</v>
      </c>
      <c r="AW8" s="762" t="s">
        <v>495</v>
      </c>
      <c r="AX8" s="762">
        <v>5.8000000000000003E-2</v>
      </c>
      <c r="AY8" s="762">
        <v>5.4999999999999997E-3</v>
      </c>
      <c r="AZ8" s="762">
        <v>6.9999999999999999E-4</v>
      </c>
      <c r="BA8" s="766">
        <f t="shared" si="1"/>
        <v>5.8339499999999999E-5</v>
      </c>
      <c r="BE8" s="767" t="s">
        <v>434</v>
      </c>
      <c r="BF8" s="768">
        <v>0.18</v>
      </c>
      <c r="BG8" s="768">
        <v>0.02</v>
      </c>
      <c r="BH8" s="768">
        <v>0.01</v>
      </c>
      <c r="BI8" s="768" t="s">
        <v>431</v>
      </c>
      <c r="BJ8" s="768" t="s">
        <v>431</v>
      </c>
      <c r="BK8" s="768" t="s">
        <v>431</v>
      </c>
      <c r="BO8" s="762" t="s">
        <v>366</v>
      </c>
      <c r="BP8" s="762">
        <v>531.70000000000005</v>
      </c>
      <c r="BQ8" s="762">
        <v>3.1E-2</v>
      </c>
      <c r="BR8" s="762">
        <v>4.0000000000000001E-3</v>
      </c>
      <c r="BS8" s="765">
        <f>(EPA_UseOfSold_Combustion_EF[[#This Row],[CO2 (lb/MWh)]]/2204.62/1000)+(EPA_UseOfSold_Combustion_EF[[#This Row],[CH4 (lb/MWh)]]/2204.62/1000)*$E$6+(EPA_UseOfSold_Combustion_EF[[#This Row],[N2O (lb/MWh)]]/2204.62/1000)*$E$7</f>
        <v>2.4205033066923101E-4</v>
      </c>
      <c r="BW8" s="772" t="s">
        <v>996</v>
      </c>
      <c r="BX8" s="772">
        <v>11.4</v>
      </c>
      <c r="BY8" s="772">
        <v>13.2</v>
      </c>
      <c r="BZ8" s="772">
        <v>14.9</v>
      </c>
    </row>
    <row r="9" spans="2:79" ht="15" customHeight="1">
      <c r="I9" s="938" t="s">
        <v>997</v>
      </c>
      <c r="J9" s="938"/>
      <c r="K9" s="938"/>
      <c r="L9" s="938"/>
      <c r="P9" s="748">
        <v>111150</v>
      </c>
      <c r="Q9" s="737" t="s">
        <v>998</v>
      </c>
      <c r="R9" s="748" t="s">
        <v>971</v>
      </c>
      <c r="S9" s="748">
        <v>3.0070000000000001</v>
      </c>
      <c r="T9" s="757">
        <f>EEIO_EmissionFactors[[#This Row],[GHG Emissions (kg CO2e/2021 USD)]]/1000</f>
        <v>3.0070000000000001E-3</v>
      </c>
      <c r="U9" s="748" t="s">
        <v>987</v>
      </c>
      <c r="Y9" s="758" t="s">
        <v>999</v>
      </c>
      <c r="Z9" s="759">
        <v>0.13229040580463705</v>
      </c>
      <c r="AA9" s="759">
        <v>1.3727063385056778E-2</v>
      </c>
      <c r="AB9" s="760">
        <f>(WTT_Electricity_EF[[#This Row],[Electricity (generation) - kg CO2e/kWh]]+WTT_Electricity_EF[[#This Row],[Electricity (T&amp;D) - kg CO2e/kWh]])/1000</f>
        <v>1.4601746918969382E-4</v>
      </c>
      <c r="AF9" s="761" t="str">
        <f>_xlfn.CONCAT(WTT_Fuel_EF[[#This Row],[Fuel]],WTT_Fuel_EF[[#This Row],[Unit]])</f>
        <v>Aviation turbine fueltonnes</v>
      </c>
      <c r="AG9" s="737" t="s">
        <v>1000</v>
      </c>
      <c r="AH9" s="737" t="s">
        <v>975</v>
      </c>
      <c r="AI9" s="737">
        <v>658.57015999999999</v>
      </c>
      <c r="AM9" s="762" t="s">
        <v>414</v>
      </c>
      <c r="AN9" s="763" t="s">
        <v>413</v>
      </c>
      <c r="AO9" s="764">
        <v>2.1000000000000001E-2</v>
      </c>
      <c r="AP9" s="764">
        <v>1.6000000000000001E-3</v>
      </c>
      <c r="AQ9" s="764">
        <v>5.0000000000000001E-4</v>
      </c>
      <c r="AR9" s="765">
        <f t="shared" si="0"/>
        <v>2.1177300000000001E-5</v>
      </c>
      <c r="AV9" s="762" t="s">
        <v>1001</v>
      </c>
      <c r="AW9" s="762" t="s">
        <v>495</v>
      </c>
      <c r="AX9" s="762">
        <v>0.15</v>
      </c>
      <c r="AY9" s="762">
        <v>1.17E-2</v>
      </c>
      <c r="AZ9" s="762">
        <v>3.8E-3</v>
      </c>
      <c r="BA9" s="766">
        <f t="shared" si="1"/>
        <v>1.5133459999999997E-4</v>
      </c>
      <c r="BE9" s="767" t="s">
        <v>435</v>
      </c>
      <c r="BF9" s="768">
        <v>0.05</v>
      </c>
      <c r="BG9" s="768">
        <v>0.02</v>
      </c>
      <c r="BH9" s="768">
        <v>0.01</v>
      </c>
      <c r="BI9" s="768" t="s">
        <v>431</v>
      </c>
      <c r="BJ9" s="768" t="s">
        <v>431</v>
      </c>
      <c r="BK9" s="768" t="s">
        <v>431</v>
      </c>
      <c r="BO9" s="762" t="s">
        <v>367</v>
      </c>
      <c r="BP9" s="762">
        <v>813.6</v>
      </c>
      <c r="BQ9" s="762">
        <v>5.3999999999999999E-2</v>
      </c>
      <c r="BR9" s="762">
        <v>8.0000000000000002E-3</v>
      </c>
      <c r="BS9" s="765">
        <f>(EPA_UseOfSold_Combustion_EF[[#This Row],[CO2 (lb/MWh)]]/2204.62/1000)+(EPA_UseOfSold_Combustion_EF[[#This Row],[CH4 (lb/MWh)]]/2204.62/1000)*$E$6+(EPA_UseOfSold_Combustion_EF[[#This Row],[N2O (lb/MWh)]]/2204.62/1000)*$E$7</f>
        <v>3.7069517649300108E-4</v>
      </c>
      <c r="BW9" s="772" t="s">
        <v>1002</v>
      </c>
      <c r="BX9" s="772">
        <v>5.0999999999999996</v>
      </c>
      <c r="BY9" s="772">
        <v>5.6</v>
      </c>
      <c r="BZ9" s="772">
        <v>6.3</v>
      </c>
    </row>
    <row r="10" spans="2:79">
      <c r="P10" s="748">
        <v>111160</v>
      </c>
      <c r="Q10" s="737" t="s">
        <v>1003</v>
      </c>
      <c r="R10" s="748" t="s">
        <v>971</v>
      </c>
      <c r="S10" s="748">
        <v>3.0070000000000001</v>
      </c>
      <c r="T10" s="757">
        <f>EEIO_EmissionFactors[[#This Row],[GHG Emissions (kg CO2e/2021 USD)]]/1000</f>
        <v>3.0070000000000001E-3</v>
      </c>
      <c r="U10" s="748" t="s">
        <v>987</v>
      </c>
      <c r="Y10" s="758" t="s">
        <v>1004</v>
      </c>
      <c r="Z10" s="759">
        <v>3.2681401283119305E-2</v>
      </c>
      <c r="AA10" s="759">
        <v>2.1253474857517562E-3</v>
      </c>
      <c r="AB10" s="760">
        <f>(WTT_Electricity_EF[[#This Row],[Electricity (generation) - kg CO2e/kWh]]+WTT_Electricity_EF[[#This Row],[Electricity (T&amp;D) - kg CO2e/kWh]])/1000</f>
        <v>3.4806748768871062E-5</v>
      </c>
      <c r="AF10" s="770" t="str">
        <f>_xlfn.CONCAT(WTT_Fuel_EF[[#This Row],[Fuel]],WTT_Fuel_EF[[#This Row],[Unit]])</f>
        <v>Aviation turbine fuellitres</v>
      </c>
      <c r="AG10" s="737" t="s">
        <v>1000</v>
      </c>
      <c r="AH10" s="737" t="s">
        <v>981</v>
      </c>
      <c r="AI10" s="737">
        <v>0.52685999999999999</v>
      </c>
      <c r="AM10" s="762" t="s">
        <v>415</v>
      </c>
      <c r="AN10" s="763" t="s">
        <v>413</v>
      </c>
      <c r="AO10" s="764">
        <v>4.3999999999999997E-2</v>
      </c>
      <c r="AP10" s="764">
        <v>2.5399999999999999E-2</v>
      </c>
      <c r="AQ10" s="764">
        <v>1.1000000000000001E-3</v>
      </c>
      <c r="AR10" s="765">
        <f t="shared" si="0"/>
        <v>4.5002700000000002E-5</v>
      </c>
      <c r="AV10" s="762" t="s">
        <v>1005</v>
      </c>
      <c r="AW10" s="762" t="s">
        <v>495</v>
      </c>
      <c r="AX10" s="762">
        <v>0.113</v>
      </c>
      <c r="AY10" s="762">
        <v>9.1999999999999998E-3</v>
      </c>
      <c r="AZ10" s="762">
        <v>2.5999999999999999E-3</v>
      </c>
      <c r="BA10" s="766">
        <f t="shared" si="1"/>
        <v>1.1394660000000001E-4</v>
      </c>
      <c r="BE10" s="767" t="s">
        <v>436</v>
      </c>
      <c r="BF10" s="768">
        <v>0.21</v>
      </c>
      <c r="BG10" s="768">
        <v>0.02</v>
      </c>
      <c r="BH10" s="768">
        <v>2.8</v>
      </c>
      <c r="BI10" s="768" t="s">
        <v>431</v>
      </c>
      <c r="BJ10" s="768" t="s">
        <v>431</v>
      </c>
      <c r="BK10" s="768" t="s">
        <v>431</v>
      </c>
      <c r="BO10" s="762" t="s">
        <v>368</v>
      </c>
      <c r="BP10" s="762">
        <v>832.9</v>
      </c>
      <c r="BQ10" s="762">
        <v>5.2999999999999999E-2</v>
      </c>
      <c r="BR10" s="762">
        <v>7.0000000000000001E-3</v>
      </c>
      <c r="BS10" s="765">
        <f>(EPA_UseOfSold_Combustion_EF[[#This Row],[CO2 (lb/MWh)]]/2204.62/1000)+(EPA_UseOfSold_Combustion_EF[[#This Row],[CH4 (lb/MWh)]]/2204.62/1000)*$E$6+(EPA_UseOfSold_Combustion_EF[[#This Row],[N2O (lb/MWh)]]/2204.62/1000)*$E$7</f>
        <v>3.793134417722782E-4</v>
      </c>
      <c r="BW10" s="772" t="s">
        <v>1006</v>
      </c>
      <c r="BX10" s="772">
        <v>4.3</v>
      </c>
      <c r="BY10" s="772">
        <v>2.8</v>
      </c>
      <c r="BZ10" s="772">
        <v>4.4000000000000004</v>
      </c>
    </row>
    <row r="11" spans="2:79">
      <c r="I11" s="773" t="s">
        <v>1007</v>
      </c>
      <c r="J11" s="773" t="s">
        <v>1008</v>
      </c>
      <c r="K11" s="773" t="s">
        <v>1009</v>
      </c>
      <c r="L11" s="773" t="s">
        <v>1010</v>
      </c>
      <c r="P11" s="748">
        <v>111191</v>
      </c>
      <c r="Q11" s="737" t="s">
        <v>1011</v>
      </c>
      <c r="R11" s="748" t="s">
        <v>971</v>
      </c>
      <c r="S11" s="748">
        <v>3.0070000000000001</v>
      </c>
      <c r="T11" s="757">
        <f>EEIO_EmissionFactors[[#This Row],[GHG Emissions (kg CO2e/2021 USD)]]/1000</f>
        <v>3.0070000000000001E-3</v>
      </c>
      <c r="U11" s="748" t="s">
        <v>987</v>
      </c>
      <c r="Y11" s="758" t="s">
        <v>1012</v>
      </c>
      <c r="Z11" s="759">
        <v>0.12443441221757312</v>
      </c>
      <c r="AA11" s="759">
        <v>4.6274066795981023E-3</v>
      </c>
      <c r="AB11" s="760">
        <f>(WTT_Electricity_EF[[#This Row],[Electricity (generation) - kg CO2e/kWh]]+WTT_Electricity_EF[[#This Row],[Electricity (T&amp;D) - kg CO2e/kWh]])/1000</f>
        <v>1.2906181889717121E-4</v>
      </c>
      <c r="AF11" s="761" t="str">
        <f>_xlfn.CONCAT(WTT_Fuel_EF[[#This Row],[Fuel]],WTT_Fuel_EF[[#This Row],[Unit]])</f>
        <v>Aviation turbine fuelkWh (Net CV)</v>
      </c>
      <c r="AG11" s="737" t="s">
        <v>1000</v>
      </c>
      <c r="AH11" s="737" t="s">
        <v>989</v>
      </c>
      <c r="AI11" s="737">
        <v>5.3999999999999999E-2</v>
      </c>
      <c r="AM11" s="774" t="s">
        <v>341</v>
      </c>
      <c r="AN11" s="775" t="s">
        <v>413</v>
      </c>
      <c r="AO11" s="776">
        <v>0.69799999999999995</v>
      </c>
      <c r="AP11" s="776">
        <v>0</v>
      </c>
      <c r="AQ11" s="776">
        <v>2.1499999999999998E-2</v>
      </c>
      <c r="AR11" s="765">
        <f>(AO11/1000)+(AP11*$D$6/1000000)+(AQ11*$D$7/1000000)</f>
        <v>7.0369749999999994E-4</v>
      </c>
      <c r="AV11" s="762" t="s">
        <v>158</v>
      </c>
      <c r="AW11" s="762" t="s">
        <v>495</v>
      </c>
      <c r="AX11" s="762">
        <v>0.13500000000000001</v>
      </c>
      <c r="AY11" s="762">
        <v>1.09E-2</v>
      </c>
      <c r="AZ11" s="762">
        <v>2.7000000000000001E-3</v>
      </c>
      <c r="BA11" s="766">
        <f t="shared" si="1"/>
        <v>1.3602069999999998E-4</v>
      </c>
      <c r="BE11" s="767" t="s">
        <v>437</v>
      </c>
      <c r="BF11" s="768" t="s">
        <v>431</v>
      </c>
      <c r="BG11" s="768">
        <v>0.02</v>
      </c>
      <c r="BH11" s="768">
        <v>2.8</v>
      </c>
      <c r="BI11" s="768" t="s">
        <v>431</v>
      </c>
      <c r="BJ11" s="768" t="s">
        <v>431</v>
      </c>
      <c r="BK11" s="768" t="s">
        <v>431</v>
      </c>
      <c r="BO11" s="762" t="s">
        <v>369</v>
      </c>
      <c r="BP11" s="769">
        <v>1134.4000000000001</v>
      </c>
      <c r="BQ11" s="762">
        <v>0.13500000000000001</v>
      </c>
      <c r="BR11" s="762">
        <v>2.1000000000000001E-2</v>
      </c>
      <c r="BS11" s="765">
        <f>(EPA_UseOfSold_Combustion_EF[[#This Row],[CO2 (lb/MWh)]]/2204.62/1000)+(EPA_UseOfSold_Combustion_EF[[#This Row],[CH4 (lb/MWh)]]/2204.62/1000)*$E$6+(EPA_UseOfSold_Combustion_EF[[#This Row],[N2O (lb/MWh)]]/2204.62/1000)*$E$7</f>
        <v>5.1880959076847728E-4</v>
      </c>
    </row>
    <row r="12" spans="2:79">
      <c r="I12" s="748" t="s">
        <v>1013</v>
      </c>
      <c r="J12" s="748">
        <v>1</v>
      </c>
      <c r="K12" s="748">
        <v>1.07</v>
      </c>
      <c r="L12" s="748">
        <v>1.1399999999999999</v>
      </c>
      <c r="P12" s="748">
        <v>111199</v>
      </c>
      <c r="Q12" s="737" t="s">
        <v>1014</v>
      </c>
      <c r="R12" s="748" t="s">
        <v>971</v>
      </c>
      <c r="S12" s="748">
        <v>3.0070000000000001</v>
      </c>
      <c r="T12" s="757">
        <f>EEIO_EmissionFactors[[#This Row],[GHG Emissions (kg CO2e/2021 USD)]]/1000</f>
        <v>3.0070000000000001E-3</v>
      </c>
      <c r="U12" s="748" t="s">
        <v>987</v>
      </c>
      <c r="Y12" s="758" t="s">
        <v>1015</v>
      </c>
      <c r="Z12" s="759">
        <v>6.488368711790185E-2</v>
      </c>
      <c r="AA12" s="759">
        <v>7.3166244788122944E-3</v>
      </c>
      <c r="AB12" s="760">
        <f>(WTT_Electricity_EF[[#This Row],[Electricity (generation) - kg CO2e/kWh]]+WTT_Electricity_EF[[#This Row],[Electricity (T&amp;D) - kg CO2e/kWh]])/1000</f>
        <v>7.2200311596714136E-5</v>
      </c>
      <c r="AF12" s="770" t="str">
        <f>_xlfn.CONCAT(WTT_Fuel_EF[[#This Row],[Fuel]],WTT_Fuel_EF[[#This Row],[Unit]])</f>
        <v>Aviation turbine fuelkWh (Gross CV)</v>
      </c>
      <c r="AG12" s="737" t="s">
        <v>1000</v>
      </c>
      <c r="AH12" s="737" t="s">
        <v>993</v>
      </c>
      <c r="AI12" s="737">
        <v>5.1299999999999998E-2</v>
      </c>
      <c r="AV12" s="762" t="s">
        <v>1016</v>
      </c>
      <c r="AW12" s="762" t="s">
        <v>495</v>
      </c>
      <c r="AX12" s="762">
        <v>9.6000000000000002E-2</v>
      </c>
      <c r="AY12" s="762">
        <v>8.0000000000000002E-3</v>
      </c>
      <c r="AZ12" s="762">
        <v>1.1000000000000001E-3</v>
      </c>
      <c r="BA12" s="766">
        <f t="shared" si="1"/>
        <v>9.6515500000000001E-5</v>
      </c>
      <c r="BE12" s="767" t="s">
        <v>438</v>
      </c>
      <c r="BF12" s="768">
        <v>0.23</v>
      </c>
      <c r="BG12" s="768">
        <v>0.02</v>
      </c>
      <c r="BH12" s="768">
        <v>2.0499999999999998</v>
      </c>
      <c r="BI12" s="768" t="s">
        <v>431</v>
      </c>
      <c r="BJ12" s="768" t="s">
        <v>431</v>
      </c>
      <c r="BK12" s="768" t="s">
        <v>431</v>
      </c>
      <c r="BO12" s="762" t="s">
        <v>370</v>
      </c>
      <c r="BP12" s="769">
        <v>1633.1</v>
      </c>
      <c r="BQ12" s="762">
        <v>0.17599999999999999</v>
      </c>
      <c r="BR12" s="762">
        <v>2.7E-2</v>
      </c>
      <c r="BS12" s="765">
        <f>(EPA_UseOfSold_Combustion_EF[[#This Row],[CO2 (lb/MWh)]]/2204.62/1000)+(EPA_UseOfSold_Combustion_EF[[#This Row],[CH4 (lb/MWh)]]/2204.62/1000)*$E$6+(EPA_UseOfSold_Combustion_EF[[#This Row],[N2O (lb/MWh)]]/2204.62/1000)*$E$7</f>
        <v>7.4626148724043139E-4</v>
      </c>
    </row>
    <row r="13" spans="2:79">
      <c r="I13" s="748" t="s">
        <v>1017</v>
      </c>
      <c r="J13" s="748">
        <v>1</v>
      </c>
      <c r="K13" s="748">
        <v>1.08</v>
      </c>
      <c r="L13" s="748">
        <v>1.1399999999999999</v>
      </c>
      <c r="P13" s="748">
        <v>111211</v>
      </c>
      <c r="Q13" s="737" t="s">
        <v>1018</v>
      </c>
      <c r="R13" s="748" t="s">
        <v>971</v>
      </c>
      <c r="S13" s="748">
        <v>0.58799999999999997</v>
      </c>
      <c r="T13" s="757">
        <f>EEIO_EmissionFactors[[#This Row],[GHG Emissions (kg CO2e/2021 USD)]]/1000</f>
        <v>5.8799999999999998E-4</v>
      </c>
      <c r="U13" s="748">
        <v>111200</v>
      </c>
      <c r="Y13" s="758" t="s">
        <v>1019</v>
      </c>
      <c r="Z13" s="759">
        <v>0.15909541054499227</v>
      </c>
      <c r="AA13" s="759">
        <v>5.3952013461094931E-3</v>
      </c>
      <c r="AB13" s="760">
        <f>(WTT_Electricity_EF[[#This Row],[Electricity (generation) - kg CO2e/kWh]]+WTT_Electricity_EF[[#This Row],[Electricity (T&amp;D) - kg CO2e/kWh]])/1000</f>
        <v>1.6449061189110174E-4</v>
      </c>
      <c r="AF13" s="761" t="str">
        <f>_xlfn.CONCAT(WTT_Fuel_EF[[#This Row],[Fuel]],WTT_Fuel_EF[[#This Row],[Unit]])</f>
        <v>Burning oiltonnes</v>
      </c>
      <c r="AG13" s="737" t="s">
        <v>1020</v>
      </c>
      <c r="AH13" s="737" t="s">
        <v>975</v>
      </c>
      <c r="AI13" s="737">
        <v>657.97242000000006</v>
      </c>
      <c r="AV13" s="762" t="s">
        <v>157</v>
      </c>
      <c r="AW13" s="762" t="s">
        <v>495</v>
      </c>
      <c r="AX13" s="762">
        <v>5.5E-2</v>
      </c>
      <c r="AY13" s="762">
        <v>6.3E-3</v>
      </c>
      <c r="AZ13" s="762">
        <v>1.1000000000000001E-3</v>
      </c>
      <c r="BA13" s="766">
        <f t="shared" si="1"/>
        <v>5.5467900000000005E-5</v>
      </c>
      <c r="BE13" s="767" t="s">
        <v>439</v>
      </c>
      <c r="BF13" s="768" t="s">
        <v>431</v>
      </c>
      <c r="BG13" s="768">
        <v>0.02</v>
      </c>
      <c r="BH13" s="768">
        <v>2.8</v>
      </c>
      <c r="BI13" s="768" t="s">
        <v>431</v>
      </c>
      <c r="BJ13" s="768" t="s">
        <v>431</v>
      </c>
      <c r="BK13" s="768" t="s">
        <v>431</v>
      </c>
      <c r="BO13" s="762" t="s">
        <v>371</v>
      </c>
      <c r="BP13" s="769">
        <v>1582.1</v>
      </c>
      <c r="BQ13" s="762">
        <v>0.14799999999999999</v>
      </c>
      <c r="BR13" s="762">
        <v>2.1999999999999999E-2</v>
      </c>
      <c r="BS13" s="765">
        <f>(EPA_UseOfSold_Combustion_EF[[#This Row],[CO2 (lb/MWh)]]/2204.62/1000)+(EPA_UseOfSold_Combustion_EF[[#This Row],[CH4 (lb/MWh)]]/2204.62/1000)*$E$6+(EPA_UseOfSold_Combustion_EF[[#This Row],[N2O (lb/MWh)]]/2204.62/1000)*$E$7</f>
        <v>7.2216617829830082E-4</v>
      </c>
      <c r="BW13" s="938" t="s">
        <v>1021</v>
      </c>
      <c r="BX13" s="938"/>
      <c r="BY13" s="938"/>
      <c r="BZ13" s="938"/>
    </row>
    <row r="14" spans="2:79">
      <c r="I14" s="748" t="s">
        <v>1022</v>
      </c>
      <c r="J14" s="748">
        <v>1</v>
      </c>
      <c r="K14" s="748">
        <v>1.0900000000000001</v>
      </c>
      <c r="L14" s="748">
        <v>1.1399999999999999</v>
      </c>
      <c r="P14" s="748">
        <v>111219</v>
      </c>
      <c r="Q14" s="737" t="s">
        <v>1023</v>
      </c>
      <c r="R14" s="748" t="s">
        <v>971</v>
      </c>
      <c r="S14" s="748">
        <v>0.58799999999999997</v>
      </c>
      <c r="T14" s="757">
        <f>EEIO_EmissionFactors[[#This Row],[GHG Emissions (kg CO2e/2021 USD)]]/1000</f>
        <v>5.8799999999999998E-4</v>
      </c>
      <c r="U14" s="748">
        <v>111200</v>
      </c>
      <c r="Y14" s="758" t="s">
        <v>1024</v>
      </c>
      <c r="Z14" s="759">
        <v>0.1247670686040237</v>
      </c>
      <c r="AA14" s="759">
        <v>9.1836922949289496E-3</v>
      </c>
      <c r="AB14" s="760">
        <f>(WTT_Electricity_EF[[#This Row],[Electricity (generation) - kg CO2e/kWh]]+WTT_Electricity_EF[[#This Row],[Electricity (T&amp;D) - kg CO2e/kWh]])/1000</f>
        <v>1.3395076089895263E-4</v>
      </c>
      <c r="AF14" s="770" t="str">
        <f>_xlfn.CONCAT(WTT_Fuel_EF[[#This Row],[Fuel]],WTT_Fuel_EF[[#This Row],[Unit]])</f>
        <v>Burning oillitres</v>
      </c>
      <c r="AG14" s="737" t="s">
        <v>1020</v>
      </c>
      <c r="AH14" s="737" t="s">
        <v>981</v>
      </c>
      <c r="AI14" s="737">
        <v>0.52807000000000004</v>
      </c>
      <c r="AM14" s="938" t="s">
        <v>927</v>
      </c>
      <c r="AN14" s="938"/>
      <c r="AO14" s="938"/>
      <c r="AP14" s="938"/>
      <c r="AQ14" s="938"/>
      <c r="AR14" s="938"/>
      <c r="AV14" s="777" t="s">
        <v>500</v>
      </c>
      <c r="AW14" s="777" t="s">
        <v>495</v>
      </c>
      <c r="AX14" s="777">
        <v>0.20699999999999999</v>
      </c>
      <c r="AY14" s="777">
        <v>6.4000000000000003E-3</v>
      </c>
      <c r="AZ14" s="777">
        <v>6.6E-3</v>
      </c>
      <c r="BA14" s="778">
        <f t="shared" si="1"/>
        <v>2.089282E-4</v>
      </c>
      <c r="BE14" s="767" t="s">
        <v>440</v>
      </c>
      <c r="BF14" s="768" t="s">
        <v>431</v>
      </c>
      <c r="BG14" s="768">
        <v>0.02</v>
      </c>
      <c r="BH14" s="768">
        <v>2.8</v>
      </c>
      <c r="BI14" s="768" t="s">
        <v>431</v>
      </c>
      <c r="BJ14" s="768" t="s">
        <v>431</v>
      </c>
      <c r="BK14" s="768" t="s">
        <v>431</v>
      </c>
      <c r="BO14" s="762" t="s">
        <v>372</v>
      </c>
      <c r="BP14" s="762">
        <v>995.8</v>
      </c>
      <c r="BQ14" s="762">
        <v>0.107</v>
      </c>
      <c r="BR14" s="762">
        <v>1.4999999999999999E-2</v>
      </c>
      <c r="BS14" s="765">
        <f>(EPA_UseOfSold_Combustion_EF[[#This Row],[CO2 (lb/MWh)]]/2204.62/1000)+(EPA_UseOfSold_Combustion_EF[[#This Row],[CH4 (lb/MWh)]]/2204.62/1000)*$E$6+(EPA_UseOfSold_Combustion_EF[[#This Row],[N2O (lb/MWh)]]/2204.62/1000)*$E$7</f>
        <v>4.5485571209550853E-4</v>
      </c>
      <c r="BW14" s="743" t="s">
        <v>978</v>
      </c>
    </row>
    <row r="15" spans="2:79" ht="15" thickBot="1">
      <c r="I15" s="748" t="s">
        <v>1025</v>
      </c>
      <c r="J15" s="748">
        <v>1</v>
      </c>
      <c r="K15" s="748">
        <v>1.08</v>
      </c>
      <c r="L15" s="748">
        <v>1.1399999999999999</v>
      </c>
      <c r="P15" s="748">
        <v>111310</v>
      </c>
      <c r="Q15" s="737" t="s">
        <v>1026</v>
      </c>
      <c r="R15" s="748" t="s">
        <v>971</v>
      </c>
      <c r="S15" s="748">
        <v>0.5</v>
      </c>
      <c r="T15" s="757">
        <f>EEIO_EmissionFactors[[#This Row],[GHG Emissions (kg CO2e/2021 USD)]]/1000</f>
        <v>5.0000000000000001E-4</v>
      </c>
      <c r="U15" s="748">
        <v>111300</v>
      </c>
      <c r="Y15" s="758" t="s">
        <v>1027</v>
      </c>
      <c r="Z15" s="759">
        <v>5.3074227658925922E-2</v>
      </c>
      <c r="AA15" s="759">
        <v>3.7615135722540651E-3</v>
      </c>
      <c r="AB15" s="760">
        <f>(WTT_Electricity_EF[[#This Row],[Electricity (generation) - kg CO2e/kWh]]+WTT_Electricity_EF[[#This Row],[Electricity (T&amp;D) - kg CO2e/kWh]])/1000</f>
        <v>5.6835741231179985E-5</v>
      </c>
      <c r="AF15" s="761" t="str">
        <f>_xlfn.CONCAT(WTT_Fuel_EF[[#This Row],[Fuel]],WTT_Fuel_EF[[#This Row],[Unit]])</f>
        <v>Burning oilkWh (Net CV)</v>
      </c>
      <c r="AG15" s="737" t="s">
        <v>1020</v>
      </c>
      <c r="AH15" s="737" t="s">
        <v>989</v>
      </c>
      <c r="AI15" s="737">
        <v>5.3999999999999999E-2</v>
      </c>
      <c r="AM15" s="743" t="s">
        <v>934</v>
      </c>
      <c r="AV15" s="777" t="s">
        <v>846</v>
      </c>
      <c r="AW15" s="777" t="s">
        <v>495</v>
      </c>
      <c r="AX15" s="777">
        <v>0.129</v>
      </c>
      <c r="AY15" s="777">
        <v>5.9999999999999995E-4</v>
      </c>
      <c r="AZ15" s="777">
        <v>4.1000000000000003E-3</v>
      </c>
      <c r="BA15" s="778">
        <f t="shared" si="1"/>
        <v>1.3010330000000001E-4</v>
      </c>
      <c r="BE15" s="767" t="s">
        <v>441</v>
      </c>
      <c r="BF15" s="768" t="s">
        <v>431</v>
      </c>
      <c r="BG15" s="768">
        <v>0.02</v>
      </c>
      <c r="BH15" s="768">
        <v>3.02</v>
      </c>
      <c r="BI15" s="768" t="s">
        <v>431</v>
      </c>
      <c r="BJ15" s="768" t="s">
        <v>431</v>
      </c>
      <c r="BK15" s="768" t="s">
        <v>431</v>
      </c>
      <c r="BO15" s="762" t="s">
        <v>373</v>
      </c>
      <c r="BP15" s="762">
        <v>539.4</v>
      </c>
      <c r="BQ15" s="762">
        <v>7.1999999999999995E-2</v>
      </c>
      <c r="BR15" s="762">
        <v>8.9999999999999993E-3</v>
      </c>
      <c r="BS15" s="765">
        <f>(EPA_UseOfSold_Combustion_EF[[#This Row],[CO2 (lb/MWh)]]/2204.62/1000)+(EPA_UseOfSold_Combustion_EF[[#This Row],[CH4 (lb/MWh)]]/2204.62/1000)*$E$6+(EPA_UseOfSold_Combustion_EF[[#This Row],[N2O (lb/MWh)]]/2204.62/1000)*$E$7</f>
        <v>2.4666427774401031E-4</v>
      </c>
      <c r="BW15" s="771"/>
      <c r="BX15" s="771" t="s">
        <v>983</v>
      </c>
      <c r="BY15" s="771" t="s">
        <v>984</v>
      </c>
      <c r="BZ15" s="771" t="s">
        <v>985</v>
      </c>
    </row>
    <row r="16" spans="2:79" ht="15" thickTop="1">
      <c r="I16" s="748" t="s">
        <v>1028</v>
      </c>
      <c r="J16" s="748">
        <v>1</v>
      </c>
      <c r="K16" s="748">
        <v>1.0900000000000001</v>
      </c>
      <c r="L16" s="748">
        <v>1.1299999999999999</v>
      </c>
      <c r="P16" s="748">
        <v>111320</v>
      </c>
      <c r="Q16" s="737" t="s">
        <v>1029</v>
      </c>
      <c r="R16" s="748" t="s">
        <v>971</v>
      </c>
      <c r="S16" s="748">
        <v>0.5</v>
      </c>
      <c r="T16" s="757">
        <f>EEIO_EmissionFactors[[#This Row],[GHG Emissions (kg CO2e/2021 USD)]]/1000</f>
        <v>5.0000000000000001E-4</v>
      </c>
      <c r="U16" s="748">
        <v>111300</v>
      </c>
      <c r="Y16" s="758" t="s">
        <v>1030</v>
      </c>
      <c r="Z16" s="759">
        <v>0.10204406409442107</v>
      </c>
      <c r="AA16" s="759">
        <v>2.1113182307337493E-2</v>
      </c>
      <c r="AB16" s="760">
        <f>(WTT_Electricity_EF[[#This Row],[Electricity (generation) - kg CO2e/kWh]]+WTT_Electricity_EF[[#This Row],[Electricity (T&amp;D) - kg CO2e/kWh]])/1000</f>
        <v>1.2315724640175858E-4</v>
      </c>
      <c r="AF16" s="770" t="str">
        <f>_xlfn.CONCAT(WTT_Fuel_EF[[#This Row],[Fuel]],WTT_Fuel_EF[[#This Row],[Unit]])</f>
        <v>Burning oilkWh (Gross CV)</v>
      </c>
      <c r="AG16" s="737" t="s">
        <v>1020</v>
      </c>
      <c r="AH16" s="737" t="s">
        <v>993</v>
      </c>
      <c r="AI16" s="737">
        <v>5.1299999999999998E-2</v>
      </c>
      <c r="AM16" s="748" t="s">
        <v>1031</v>
      </c>
      <c r="AN16" s="748" t="s">
        <v>1032</v>
      </c>
      <c r="AO16" s="748" t="s">
        <v>1033</v>
      </c>
      <c r="AV16" s="777" t="s">
        <v>502</v>
      </c>
      <c r="AW16" s="777" t="s">
        <v>495</v>
      </c>
      <c r="AX16" s="777">
        <v>0.16300000000000001</v>
      </c>
      <c r="AY16" s="777">
        <v>5.9999999999999995E-4</v>
      </c>
      <c r="AZ16" s="777">
        <v>5.1999999999999998E-3</v>
      </c>
      <c r="BA16" s="778">
        <f t="shared" si="1"/>
        <v>1.6439480000000003E-4</v>
      </c>
      <c r="BE16" s="767" t="s">
        <v>442</v>
      </c>
      <c r="BF16" s="768" t="s">
        <v>431</v>
      </c>
      <c r="BG16" s="768">
        <v>0.02</v>
      </c>
      <c r="BH16" s="768">
        <v>1.26</v>
      </c>
      <c r="BI16" s="768" t="s">
        <v>431</v>
      </c>
      <c r="BJ16" s="768" t="s">
        <v>431</v>
      </c>
      <c r="BK16" s="768" t="s">
        <v>431</v>
      </c>
      <c r="BO16" s="762" t="s">
        <v>374</v>
      </c>
      <c r="BP16" s="762">
        <v>634.6</v>
      </c>
      <c r="BQ16" s="762">
        <v>5.8000000000000003E-2</v>
      </c>
      <c r="BR16" s="762">
        <v>8.0000000000000002E-3</v>
      </c>
      <c r="BS16" s="765">
        <f>(EPA_UseOfSold_Combustion_EF[[#This Row],[CO2 (lb/MWh)]]/2204.62/1000)+(EPA_UseOfSold_Combustion_EF[[#This Row],[CH4 (lb/MWh)]]/2204.62/1000)*$E$6+(EPA_UseOfSold_Combustion_EF[[#This Row],[N2O (lb/MWh)]]/2204.62/1000)*$E$7</f>
        <v>2.8955103373824064E-4</v>
      </c>
      <c r="BW16" s="772" t="s">
        <v>990</v>
      </c>
      <c r="BX16" s="772">
        <v>44.4</v>
      </c>
      <c r="BY16" s="772">
        <v>32.299999999999997</v>
      </c>
      <c r="BZ16" s="772">
        <v>29.6</v>
      </c>
    </row>
    <row r="17" spans="9:80">
      <c r="I17" s="748" t="s">
        <v>1034</v>
      </c>
      <c r="J17" s="748">
        <v>1</v>
      </c>
      <c r="K17" s="748">
        <v>1.0900000000000001</v>
      </c>
      <c r="L17" s="748">
        <v>1.1200000000000001</v>
      </c>
      <c r="P17" s="748">
        <v>111331</v>
      </c>
      <c r="Q17" s="737" t="s">
        <v>1035</v>
      </c>
      <c r="R17" s="748" t="s">
        <v>971</v>
      </c>
      <c r="S17" s="748">
        <v>0.5</v>
      </c>
      <c r="T17" s="757">
        <f>EEIO_EmissionFactors[[#This Row],[GHG Emissions (kg CO2e/2021 USD)]]/1000</f>
        <v>5.0000000000000001E-4</v>
      </c>
      <c r="U17" s="748">
        <v>111300</v>
      </c>
      <c r="Y17" s="758" t="s">
        <v>1036</v>
      </c>
      <c r="Z17" s="759">
        <v>0.24319010481097136</v>
      </c>
      <c r="AA17" s="759">
        <v>2.4153446716671346E-2</v>
      </c>
      <c r="AB17" s="760">
        <f>(WTT_Electricity_EF[[#This Row],[Electricity (generation) - kg CO2e/kWh]]+WTT_Electricity_EF[[#This Row],[Electricity (T&amp;D) - kg CO2e/kWh]])/1000</f>
        <v>2.6734355152764269E-4</v>
      </c>
      <c r="AF17" s="761" t="str">
        <f>_xlfn.CONCAT(WTT_Fuel_EF[[#This Row],[Fuel]],WTT_Fuel_EF[[#This Row],[Unit]])</f>
        <v>Butanetonnes</v>
      </c>
      <c r="AG17" s="737" t="s">
        <v>229</v>
      </c>
      <c r="AH17" s="737" t="s">
        <v>975</v>
      </c>
      <c r="AI17" s="737">
        <v>342.14737000000002</v>
      </c>
      <c r="AM17" s="737" t="s">
        <v>1037</v>
      </c>
      <c r="AN17" s="737" t="s">
        <v>1038</v>
      </c>
      <c r="AO17" s="737">
        <f>_xlfn.XLOOKUP(EEIO_TransportationDistribution_EF[[#This Row],[EEIO Classification]],EEIO_EmissionFactors[2017 NAICS Title],EEIO_EmissionFactors[GHG Emissions (MT CO2e/2021 USD)])</f>
        <v>9.7599999999999998E-4</v>
      </c>
      <c r="AV17" s="779"/>
      <c r="AW17" s="780"/>
      <c r="AX17" s="764"/>
      <c r="AY17" s="764"/>
      <c r="AZ17" s="764"/>
      <c r="BA17" s="780"/>
      <c r="BE17" s="767" t="s">
        <v>443</v>
      </c>
      <c r="BF17" s="768" t="s">
        <v>431</v>
      </c>
      <c r="BG17" s="768">
        <v>0.02</v>
      </c>
      <c r="BH17" s="768">
        <v>0.01</v>
      </c>
      <c r="BI17" s="768">
        <v>0.17</v>
      </c>
      <c r="BJ17" s="768" t="s">
        <v>431</v>
      </c>
      <c r="BK17" s="768" t="s">
        <v>431</v>
      </c>
      <c r="BO17" s="781" t="s">
        <v>375</v>
      </c>
      <c r="BP17" s="782">
        <v>816.8</v>
      </c>
      <c r="BQ17" s="782">
        <v>1.9E-2</v>
      </c>
      <c r="BR17" s="782">
        <v>2E-3</v>
      </c>
      <c r="BS17" s="783">
        <f>(EPA_UseOfSold_Combustion_EF[[#This Row],[CO2 (lb/MWh)]]/2204.62/1000)+(EPA_UseOfSold_Combustion_EF[[#This Row],[CH4 (lb/MWh)]]/2204.62/1000)*$E$6+(EPA_UseOfSold_Combustion_EF[[#This Row],[N2O (lb/MWh)]]/2204.62/1000)*$E$7</f>
        <v>3.709750433181228E-4</v>
      </c>
      <c r="BW17" s="772" t="s">
        <v>996</v>
      </c>
      <c r="BX17" s="772">
        <v>27</v>
      </c>
      <c r="BY17" s="772">
        <v>25</v>
      </c>
      <c r="BZ17" s="772">
        <v>16.5</v>
      </c>
    </row>
    <row r="18" spans="9:80">
      <c r="I18" s="748" t="s">
        <v>1039</v>
      </c>
      <c r="J18" s="748">
        <v>1</v>
      </c>
      <c r="K18" s="748">
        <v>1.0900000000000001</v>
      </c>
      <c r="L18" s="748">
        <v>1.1200000000000001</v>
      </c>
      <c r="P18" s="748">
        <v>111332</v>
      </c>
      <c r="Q18" s="737" t="s">
        <v>1040</v>
      </c>
      <c r="R18" s="748" t="s">
        <v>971</v>
      </c>
      <c r="S18" s="748">
        <v>0.5</v>
      </c>
      <c r="T18" s="757">
        <f>EEIO_EmissionFactors[[#This Row],[GHG Emissions (kg CO2e/2021 USD)]]/1000</f>
        <v>5.0000000000000001E-4</v>
      </c>
      <c r="U18" s="748">
        <v>111300</v>
      </c>
      <c r="Y18" s="758" t="s">
        <v>1041</v>
      </c>
      <c r="Z18" s="759">
        <v>3.7185331608377066E-2</v>
      </c>
      <c r="AA18" s="759">
        <v>1.3585816379629767E-3</v>
      </c>
      <c r="AB18" s="760">
        <f>(WTT_Electricity_EF[[#This Row],[Electricity (generation) - kg CO2e/kWh]]+WTT_Electricity_EF[[#This Row],[Electricity (T&amp;D) - kg CO2e/kWh]])/1000</f>
        <v>3.8543913246340042E-5</v>
      </c>
      <c r="AF18" s="770" t="str">
        <f>_xlfn.CONCAT(WTT_Fuel_EF[[#This Row],[Fuel]],WTT_Fuel_EF[[#This Row],[Unit]])</f>
        <v>Butanelitres</v>
      </c>
      <c r="AG18" s="737" t="s">
        <v>229</v>
      </c>
      <c r="AH18" s="737" t="s">
        <v>981</v>
      </c>
      <c r="AI18" s="737">
        <v>0.19686000000000001</v>
      </c>
      <c r="AM18" s="737" t="s">
        <v>1042</v>
      </c>
      <c r="AN18" s="737" t="s">
        <v>1043</v>
      </c>
      <c r="AO18" s="737">
        <f>_xlfn.XLOOKUP(EEIO_TransportationDistribution_EF[[#This Row],[EEIO Classification]],EEIO_EmissionFactors[2017 NAICS Title],EEIO_EmissionFactors[GHG Emissions (MT CO2e/2021 USD)])</f>
        <v>6.1799999999999995E-4</v>
      </c>
      <c r="BE18" s="767" t="s">
        <v>444</v>
      </c>
      <c r="BF18" s="768">
        <v>0.11</v>
      </c>
      <c r="BG18" s="768">
        <v>0.9</v>
      </c>
      <c r="BH18" s="768">
        <v>0.05</v>
      </c>
      <c r="BI18" s="768" t="s">
        <v>431</v>
      </c>
      <c r="BJ18" s="768" t="s">
        <v>431</v>
      </c>
      <c r="BK18" s="768" t="s">
        <v>431</v>
      </c>
      <c r="BO18" s="781" t="s">
        <v>376</v>
      </c>
      <c r="BP18" s="784">
        <v>1210.9000000000001</v>
      </c>
      <c r="BQ18" s="782">
        <v>0.126</v>
      </c>
      <c r="BR18" s="782">
        <v>1.6E-2</v>
      </c>
      <c r="BS18" s="783">
        <f>(EPA_UseOfSold_Combustion_EF[[#This Row],[CO2 (lb/MWh)]]/2204.62/1000)+(EPA_UseOfSold_Combustion_EF[[#This Row],[CH4 (lb/MWh)]]/2204.62/1000)*$E$6+(EPA_UseOfSold_Combustion_EF[[#This Row],[N2O (lb/MWh)]]/2204.62/1000)*$E$7</f>
        <v>5.5278007094193115E-4</v>
      </c>
      <c r="BW18" s="772" t="s">
        <v>1002</v>
      </c>
      <c r="BX18" s="772">
        <v>25</v>
      </c>
      <c r="BY18" s="772">
        <v>22.1</v>
      </c>
      <c r="BZ18" s="772">
        <v>14.7</v>
      </c>
    </row>
    <row r="19" spans="9:80">
      <c r="I19" s="748" t="s">
        <v>1044</v>
      </c>
      <c r="J19" s="748">
        <v>1</v>
      </c>
      <c r="K19" s="748">
        <v>1.08</v>
      </c>
      <c r="L19" s="748">
        <v>1.1200000000000001</v>
      </c>
      <c r="P19" s="748">
        <v>111333</v>
      </c>
      <c r="Q19" s="737" t="s">
        <v>1045</v>
      </c>
      <c r="R19" s="748" t="s">
        <v>971</v>
      </c>
      <c r="S19" s="748">
        <v>0.5</v>
      </c>
      <c r="T19" s="757">
        <f>EEIO_EmissionFactors[[#This Row],[GHG Emissions (kg CO2e/2021 USD)]]/1000</f>
        <v>5.0000000000000001E-4</v>
      </c>
      <c r="U19" s="748">
        <v>111300</v>
      </c>
      <c r="Y19" s="758" t="s">
        <v>1046</v>
      </c>
      <c r="Z19" s="759">
        <v>7.6479153913277323E-3</v>
      </c>
      <c r="AA19" s="759">
        <v>6.7056284828094352E-4</v>
      </c>
      <c r="AB19" s="760">
        <f>(WTT_Electricity_EF[[#This Row],[Electricity (generation) - kg CO2e/kWh]]+WTT_Electricity_EF[[#This Row],[Electricity (T&amp;D) - kg CO2e/kWh]])/1000</f>
        <v>8.3184782396086749E-6</v>
      </c>
      <c r="AF19" s="761" t="str">
        <f>_xlfn.CONCAT(WTT_Fuel_EF[[#This Row],[Fuel]],WTT_Fuel_EF[[#This Row],[Unit]])</f>
        <v>ButanekWh (Net CV)</v>
      </c>
      <c r="AG19" s="737" t="s">
        <v>229</v>
      </c>
      <c r="AH19" s="737" t="s">
        <v>989</v>
      </c>
      <c r="AI19" s="737">
        <v>2.7189999999999999E-2</v>
      </c>
      <c r="AM19" s="737" t="s">
        <v>1047</v>
      </c>
      <c r="AN19" s="737" t="s">
        <v>1043</v>
      </c>
      <c r="AO19" s="737">
        <f>_xlfn.XLOOKUP(EEIO_TransportationDistribution_EF[[#This Row],[EEIO Classification]],EEIO_EmissionFactors[2017 NAICS Title],EEIO_EmissionFactors[GHG Emissions (MT CO2e/2021 USD)])</f>
        <v>6.1799999999999995E-4</v>
      </c>
      <c r="AR19" s="760"/>
      <c r="AV19" s="938" t="s">
        <v>1048</v>
      </c>
      <c r="AW19" s="938"/>
      <c r="AX19" s="938"/>
      <c r="AY19" s="938"/>
      <c r="AZ19" s="938"/>
      <c r="BA19" s="938"/>
      <c r="BE19" s="767" t="s">
        <v>445</v>
      </c>
      <c r="BF19" s="768">
        <v>0.02</v>
      </c>
      <c r="BG19" s="768">
        <v>0.42</v>
      </c>
      <c r="BH19" s="768">
        <v>0.05</v>
      </c>
      <c r="BI19" s="768" t="s">
        <v>431</v>
      </c>
      <c r="BJ19" s="768" t="s">
        <v>431</v>
      </c>
      <c r="BK19" s="768" t="s">
        <v>431</v>
      </c>
      <c r="BO19" s="781" t="s">
        <v>377</v>
      </c>
      <c r="BP19" s="782">
        <v>233.1</v>
      </c>
      <c r="BQ19" s="782">
        <v>1.4999999999999999E-2</v>
      </c>
      <c r="BR19" s="782">
        <v>2E-3</v>
      </c>
      <c r="BS19" s="783">
        <f>(EPA_UseOfSold_Combustion_EF[[#This Row],[CO2 (lb/MWh)]]/2204.62/1000)+(EPA_UseOfSold_Combustion_EF[[#This Row],[CH4 (lb/MWh)]]/2204.62/1000)*$E$6+(EPA_UseOfSold_Combustion_EF[[#This Row],[N2O (lb/MWh)]]/2204.62/1000)*$E$7</f>
        <v>1.0616387404632091E-4</v>
      </c>
      <c r="BW19" s="772" t="s">
        <v>1006</v>
      </c>
      <c r="BX19" s="772">
        <v>0</v>
      </c>
      <c r="BY19" s="772">
        <v>0</v>
      </c>
      <c r="BZ19" s="772">
        <v>0</v>
      </c>
    </row>
    <row r="20" spans="9:80">
      <c r="I20" s="748" t="s">
        <v>1049</v>
      </c>
      <c r="J20" s="748">
        <v>1</v>
      </c>
      <c r="K20" s="748">
        <v>1.08</v>
      </c>
      <c r="L20" s="748">
        <v>1.1200000000000001</v>
      </c>
      <c r="P20" s="748">
        <v>111334</v>
      </c>
      <c r="Q20" s="737" t="s">
        <v>1050</v>
      </c>
      <c r="R20" s="748" t="s">
        <v>971</v>
      </c>
      <c r="S20" s="748">
        <v>0.5</v>
      </c>
      <c r="T20" s="757">
        <f>EEIO_EmissionFactors[[#This Row],[GHG Emissions (kg CO2e/2021 USD)]]/1000</f>
        <v>5.0000000000000001E-4</v>
      </c>
      <c r="U20" s="748">
        <v>111300</v>
      </c>
      <c r="Y20" s="758" t="s">
        <v>1051</v>
      </c>
      <c r="Z20" s="759">
        <v>0.10426539717934014</v>
      </c>
      <c r="AA20" s="759">
        <v>5.4194492877362556E-3</v>
      </c>
      <c r="AB20" s="760">
        <f>(WTT_Electricity_EF[[#This Row],[Electricity (generation) - kg CO2e/kWh]]+WTT_Electricity_EF[[#This Row],[Electricity (T&amp;D) - kg CO2e/kWh]])/1000</f>
        <v>1.0968484646707639E-4</v>
      </c>
      <c r="AF20" s="770" t="str">
        <f>_xlfn.CONCAT(WTT_Fuel_EF[[#This Row],[Fuel]],WTT_Fuel_EF[[#This Row],[Unit]])</f>
        <v>ButanekWh (Gross CV)</v>
      </c>
      <c r="AG20" s="737" t="s">
        <v>229</v>
      </c>
      <c r="AH20" s="737" t="s">
        <v>993</v>
      </c>
      <c r="AI20" s="737">
        <v>2.5090000000000001E-2</v>
      </c>
      <c r="AM20" s="737" t="s">
        <v>1052</v>
      </c>
      <c r="AN20" s="737" t="s">
        <v>414</v>
      </c>
      <c r="AO20" s="737">
        <f>_xlfn.XLOOKUP(EEIO_TransportationDistribution_EF[[#This Row],[EEIO Classification]],EEIO_EmissionFactors[2017 NAICS Title],EEIO_EmissionFactors[GHG Emissions (MT CO2e/2021 USD)])</f>
        <v>5.5800000000000001E-4</v>
      </c>
      <c r="AV20" s="743" t="s">
        <v>934</v>
      </c>
      <c r="BE20" s="767" t="s">
        <v>446</v>
      </c>
      <c r="BF20" s="768">
        <v>0.02</v>
      </c>
      <c r="BG20" s="768">
        <v>0.35</v>
      </c>
      <c r="BH20" s="768">
        <v>0.05</v>
      </c>
      <c r="BI20" s="768" t="s">
        <v>431</v>
      </c>
      <c r="BJ20" s="768" t="s">
        <v>431</v>
      </c>
      <c r="BK20" s="768" t="s">
        <v>431</v>
      </c>
      <c r="BO20" s="781" t="s">
        <v>379</v>
      </c>
      <c r="BP20" s="784">
        <v>1558</v>
      </c>
      <c r="BQ20" s="782">
        <v>8.1000000000000003E-2</v>
      </c>
      <c r="BR20" s="782">
        <v>1.2999999999999999E-2</v>
      </c>
      <c r="BS20" s="783">
        <f>(EPA_UseOfSold_Combustion_EF[[#This Row],[CO2 (lb/MWh)]]/2204.62/1000)+(EPA_UseOfSold_Combustion_EF[[#This Row],[CH4 (lb/MWh)]]/2204.62/1000)*$E$6+(EPA_UseOfSold_Combustion_EF[[#This Row],[N2O (lb/MWh)]]/2204.62/1000)*$E$7</f>
        <v>7.092995618292494E-4</v>
      </c>
    </row>
    <row r="21" spans="9:80">
      <c r="I21" s="748" t="s">
        <v>1053</v>
      </c>
      <c r="J21" s="748">
        <v>1</v>
      </c>
      <c r="K21" s="748">
        <v>1.08</v>
      </c>
      <c r="L21" s="748">
        <v>1.1100000000000001</v>
      </c>
      <c r="P21" s="748">
        <v>111335</v>
      </c>
      <c r="Q21" s="737" t="s">
        <v>1054</v>
      </c>
      <c r="R21" s="748" t="s">
        <v>971</v>
      </c>
      <c r="S21" s="748">
        <v>0.5</v>
      </c>
      <c r="T21" s="757">
        <f>EEIO_EmissionFactors[[#This Row],[GHG Emissions (kg CO2e/2021 USD)]]/1000</f>
        <v>5.0000000000000001E-4</v>
      </c>
      <c r="U21" s="748">
        <v>111300</v>
      </c>
      <c r="Y21" s="758" t="s">
        <v>1055</v>
      </c>
      <c r="Z21" s="759">
        <v>0.16559418879113821</v>
      </c>
      <c r="AA21" s="759">
        <v>5.283708985495298E-3</v>
      </c>
      <c r="AB21" s="760">
        <f>(WTT_Electricity_EF[[#This Row],[Electricity (generation) - kg CO2e/kWh]]+WTT_Electricity_EF[[#This Row],[Electricity (T&amp;D) - kg CO2e/kWh]])/1000</f>
        <v>1.708778977766335E-4</v>
      </c>
      <c r="AF21" s="761" t="str">
        <f>_xlfn.CONCAT(WTT_Fuel_EF[[#This Row],[Fuel]],WTT_Fuel_EF[[#This Row],[Unit]])</f>
        <v>CNGtonnes</v>
      </c>
      <c r="AG21" s="737" t="s">
        <v>325</v>
      </c>
      <c r="AH21" s="737" t="s">
        <v>975</v>
      </c>
      <c r="AI21" s="737">
        <v>537.61829999999998</v>
      </c>
      <c r="AM21" s="737" t="s">
        <v>1056</v>
      </c>
      <c r="AN21" s="737" t="s">
        <v>414</v>
      </c>
      <c r="AO21" s="737">
        <f>_xlfn.XLOOKUP(EEIO_TransportationDistribution_EF[[#This Row],[EEIO Classification]],EEIO_EmissionFactors[2017 NAICS Title],EEIO_EmissionFactors[GHG Emissions (MT CO2e/2021 USD)])</f>
        <v>5.5800000000000001E-4</v>
      </c>
      <c r="AV21" s="748" t="s">
        <v>1031</v>
      </c>
      <c r="AW21" s="748" t="s">
        <v>1032</v>
      </c>
      <c r="AX21" s="748" t="s">
        <v>1033</v>
      </c>
      <c r="BE21" s="767" t="s">
        <v>447</v>
      </c>
      <c r="BF21" s="768">
        <v>0.02</v>
      </c>
      <c r="BG21" s="768">
        <v>1.25</v>
      </c>
      <c r="BH21" s="768">
        <v>0.05</v>
      </c>
      <c r="BI21" s="768" t="s">
        <v>431</v>
      </c>
      <c r="BJ21" s="768" t="s">
        <v>431</v>
      </c>
      <c r="BK21" s="768" t="s">
        <v>431</v>
      </c>
      <c r="BO21" s="781" t="s">
        <v>380</v>
      </c>
      <c r="BP21" s="782">
        <v>672.8</v>
      </c>
      <c r="BQ21" s="782">
        <v>4.9000000000000002E-2</v>
      </c>
      <c r="BR21" s="782">
        <v>7.0000000000000001E-3</v>
      </c>
      <c r="BS21" s="783">
        <f>(EPA_UseOfSold_Combustion_EF[[#This Row],[CO2 (lb/MWh)]]/2204.62/1000)+(EPA_UseOfSold_Combustion_EF[[#This Row],[CH4 (lb/MWh)]]/2204.62/1000)*$E$6+(EPA_UseOfSold_Combustion_EF[[#This Row],[N2O (lb/MWh)]]/2204.62/1000)*$E$7</f>
        <v>3.066442289374132E-4</v>
      </c>
    </row>
    <row r="22" spans="9:80">
      <c r="I22" s="748" t="s">
        <v>1057</v>
      </c>
      <c r="J22" s="748">
        <v>1</v>
      </c>
      <c r="K22" s="748">
        <v>1.07</v>
      </c>
      <c r="L22" s="748">
        <v>1.1000000000000001</v>
      </c>
      <c r="P22" s="748">
        <v>111336</v>
      </c>
      <c r="Q22" s="737" t="s">
        <v>1058</v>
      </c>
      <c r="R22" s="748" t="s">
        <v>971</v>
      </c>
      <c r="S22" s="748">
        <v>0.5</v>
      </c>
      <c r="T22" s="757">
        <f>EEIO_EmissionFactors[[#This Row],[GHG Emissions (kg CO2e/2021 USD)]]/1000</f>
        <v>5.0000000000000001E-4</v>
      </c>
      <c r="U22" s="748">
        <v>111300</v>
      </c>
      <c r="Y22" s="758" t="s">
        <v>1059</v>
      </c>
      <c r="Z22" s="759">
        <v>0.16049380264690793</v>
      </c>
      <c r="AA22" s="759">
        <v>1.7006388302183855E-2</v>
      </c>
      <c r="AB22" s="760">
        <f>(WTT_Electricity_EF[[#This Row],[Electricity (generation) - kg CO2e/kWh]]+WTT_Electricity_EF[[#This Row],[Electricity (T&amp;D) - kg CO2e/kWh]])/1000</f>
        <v>1.7750019094909178E-4</v>
      </c>
      <c r="AF22" s="770" t="str">
        <f>_xlfn.CONCAT(WTT_Fuel_EF[[#This Row],[Fuel]],WTT_Fuel_EF[[#This Row],[Unit]])</f>
        <v>CNGlitres</v>
      </c>
      <c r="AG22" s="737" t="s">
        <v>325</v>
      </c>
      <c r="AH22" s="737" t="s">
        <v>981</v>
      </c>
      <c r="AI22" s="737">
        <v>9.4079999999999997E-2</v>
      </c>
      <c r="AM22" s="737" t="s">
        <v>1060</v>
      </c>
      <c r="AN22" s="737" t="s">
        <v>1061</v>
      </c>
      <c r="AO22" s="737">
        <f>_xlfn.XLOOKUP(EEIO_TransportationDistribution_EF[[#This Row],[EEIO Classification]],EEIO_EmissionFactors[2017 NAICS Title],EEIO_EmissionFactors[GHG Emissions (MT CO2e/2021 USD)])</f>
        <v>1.1149999999999999E-3</v>
      </c>
      <c r="AV22" s="737" t="s">
        <v>1062</v>
      </c>
      <c r="AW22" s="737" t="s">
        <v>1038</v>
      </c>
      <c r="AX22" s="737">
        <f>_xlfn.XLOOKUP(EEIO_BusinessTravel_EF[[#This Row],[EEIO Classification]],EEIO_EmissionFactors[2017 NAICS Title],EEIO_EmissionFactors[GHG Emissions (MT CO2e/2021 USD)])</f>
        <v>9.7599999999999998E-4</v>
      </c>
      <c r="BE22" s="767" t="s">
        <v>448</v>
      </c>
      <c r="BF22" s="768">
        <v>0.04</v>
      </c>
      <c r="BG22" s="768">
        <v>0.35</v>
      </c>
      <c r="BH22" s="768">
        <v>0.05</v>
      </c>
      <c r="BI22" s="768" t="s">
        <v>431</v>
      </c>
      <c r="BJ22" s="768" t="s">
        <v>431</v>
      </c>
      <c r="BK22" s="768" t="s">
        <v>431</v>
      </c>
      <c r="BO22" s="781" t="s">
        <v>381</v>
      </c>
      <c r="BP22" s="784">
        <v>1214.0999999999999</v>
      </c>
      <c r="BQ22" s="782">
        <v>0.115</v>
      </c>
      <c r="BR22" s="782">
        <v>1.6E-2</v>
      </c>
      <c r="BS22" s="783">
        <f>(EPA_UseOfSold_Combustion_EF[[#This Row],[CO2 (lb/MWh)]]/2204.62/1000)+(EPA_UseOfSold_Combustion_EF[[#This Row],[CH4 (lb/MWh)]]/2204.62/1000)*$E$6+(EPA_UseOfSold_Combustion_EF[[#This Row],[N2O (lb/MWh)]]/2204.62/1000)*$E$7</f>
        <v>5.5409685115802266E-4</v>
      </c>
      <c r="BW22" s="938" t="s">
        <v>1063</v>
      </c>
      <c r="BX22" s="938"/>
      <c r="BY22" s="938"/>
      <c r="BZ22" s="938"/>
      <c r="CA22" s="938"/>
      <c r="CB22" s="938"/>
    </row>
    <row r="23" spans="9:80">
      <c r="I23" s="748" t="s">
        <v>1064</v>
      </c>
      <c r="J23" s="748">
        <v>1</v>
      </c>
      <c r="K23" s="748">
        <v>1.06</v>
      </c>
      <c r="L23" s="748">
        <v>1.1000000000000001</v>
      </c>
      <c r="P23" s="748">
        <v>111339</v>
      </c>
      <c r="Q23" s="737" t="s">
        <v>1065</v>
      </c>
      <c r="R23" s="748" t="s">
        <v>971</v>
      </c>
      <c r="S23" s="748">
        <v>0.5</v>
      </c>
      <c r="T23" s="757">
        <f>EEIO_EmissionFactors[[#This Row],[GHG Emissions (kg CO2e/2021 USD)]]/1000</f>
        <v>5.0000000000000001E-4</v>
      </c>
      <c r="U23" s="748">
        <v>111300</v>
      </c>
      <c r="Y23" s="758" t="s">
        <v>1066</v>
      </c>
      <c r="Z23" s="759">
        <v>0.17197974262875321</v>
      </c>
      <c r="AA23" s="759">
        <v>6.4716783226711752E-3</v>
      </c>
      <c r="AB23" s="760">
        <f>(WTT_Electricity_EF[[#This Row],[Electricity (generation) - kg CO2e/kWh]]+WTT_Electricity_EF[[#This Row],[Electricity (T&amp;D) - kg CO2e/kWh]])/1000</f>
        <v>1.784514209514244E-4</v>
      </c>
      <c r="AF23" s="761" t="str">
        <f>_xlfn.CONCAT(WTT_Fuel_EF[[#This Row],[Fuel]],WTT_Fuel_EF[[#This Row],[Unit]])</f>
        <v>CNGkWh (Net CV)</v>
      </c>
      <c r="AG23" s="737" t="s">
        <v>325</v>
      </c>
      <c r="AH23" s="737" t="s">
        <v>989</v>
      </c>
      <c r="AI23" s="737">
        <v>4.2819999999999997E-2</v>
      </c>
      <c r="AM23" s="737" t="s">
        <v>1067</v>
      </c>
      <c r="AN23" s="737" t="s">
        <v>1061</v>
      </c>
      <c r="AO23" s="737">
        <f>_xlfn.XLOOKUP(EEIO_TransportationDistribution_EF[[#This Row],[EEIO Classification]],EEIO_EmissionFactors[2017 NAICS Title],EEIO_EmissionFactors[GHG Emissions (MT CO2e/2021 USD)])</f>
        <v>1.1149999999999999E-3</v>
      </c>
      <c r="AV23" s="737" t="s">
        <v>1068</v>
      </c>
      <c r="AW23" s="737" t="s">
        <v>1069</v>
      </c>
      <c r="AX23" s="737">
        <f>_xlfn.XLOOKUP(EEIO_BusinessTravel_EF[[#This Row],[EEIO Classification]],EEIO_EmissionFactors[2017 NAICS Title],EEIO_EmissionFactors[GHG Emissions (MT CO2e/2021 USD)])</f>
        <v>6.1799999999999995E-4</v>
      </c>
      <c r="BE23" s="767" t="s">
        <v>449</v>
      </c>
      <c r="BF23" s="768">
        <v>0.04</v>
      </c>
      <c r="BG23" s="768">
        <v>1.25</v>
      </c>
      <c r="BH23" s="768">
        <v>0.05</v>
      </c>
      <c r="BI23" s="768" t="s">
        <v>431</v>
      </c>
      <c r="BJ23" s="768" t="s">
        <v>431</v>
      </c>
      <c r="BK23" s="768" t="s">
        <v>431</v>
      </c>
      <c r="BO23" s="781" t="s">
        <v>382</v>
      </c>
      <c r="BP23" s="784">
        <v>1046.0999999999999</v>
      </c>
      <c r="BQ23" s="782">
        <v>9.5000000000000001E-2</v>
      </c>
      <c r="BR23" s="782">
        <v>1.4E-2</v>
      </c>
      <c r="BS23" s="783">
        <f>(EPA_UseOfSold_Combustion_EF[[#This Row],[CO2 (lb/MWh)]]/2204.62/1000)+(EPA_UseOfSold_Combustion_EF[[#This Row],[CH4 (lb/MWh)]]/2204.62/1000)*$E$6+(EPA_UseOfSold_Combustion_EF[[#This Row],[N2O (lb/MWh)]]/2204.62/1000)*$E$7</f>
        <v>4.7740064047318811E-4</v>
      </c>
      <c r="BW23" s="747" t="s">
        <v>937</v>
      </c>
      <c r="BX23" s="745"/>
      <c r="BY23" s="745"/>
      <c r="BZ23" s="745"/>
      <c r="CA23" s="745"/>
      <c r="CB23" s="745"/>
    </row>
    <row r="24" spans="9:80">
      <c r="I24" s="785" t="s">
        <v>1070</v>
      </c>
      <c r="J24" s="785">
        <f>AVERAGE(J12:J23)</f>
        <v>1</v>
      </c>
      <c r="K24" s="785">
        <f t="shared" ref="K24:L24" si="2">AVERAGE(K12:K23)</f>
        <v>1.08</v>
      </c>
      <c r="L24" s="785">
        <f t="shared" si="2"/>
        <v>1.1233333333333333</v>
      </c>
      <c r="P24" s="748">
        <v>111411</v>
      </c>
      <c r="Q24" s="737" t="s">
        <v>1071</v>
      </c>
      <c r="R24" s="748" t="s">
        <v>971</v>
      </c>
      <c r="S24" s="748">
        <v>1.0429999999999999</v>
      </c>
      <c r="T24" s="757">
        <f>EEIO_EmissionFactors[[#This Row],[GHG Emissions (kg CO2e/2021 USD)]]/1000</f>
        <v>1.0429999999999999E-3</v>
      </c>
      <c r="U24" s="748">
        <v>111400</v>
      </c>
      <c r="Y24" s="758" t="s">
        <v>1072</v>
      </c>
      <c r="Z24" s="759">
        <v>6.3207144025490936E-2</v>
      </c>
      <c r="AA24" s="759">
        <v>5.3818888702728985E-3</v>
      </c>
      <c r="AB24" s="760">
        <f>(WTT_Electricity_EF[[#This Row],[Electricity (generation) - kg CO2e/kWh]]+WTT_Electricity_EF[[#This Row],[Electricity (T&amp;D) - kg CO2e/kWh]])/1000</f>
        <v>6.8589032895763834E-5</v>
      </c>
      <c r="AF24" s="770" t="str">
        <f>_xlfn.CONCAT(WTT_Fuel_EF[[#This Row],[Fuel]],WTT_Fuel_EF[[#This Row],[Unit]])</f>
        <v>CNGkWh (Gross CV)</v>
      </c>
      <c r="AG24" s="737" t="s">
        <v>325</v>
      </c>
      <c r="AH24" s="737" t="s">
        <v>993</v>
      </c>
      <c r="AI24" s="737">
        <v>3.8649999999999997E-2</v>
      </c>
      <c r="AM24" s="737" t="s">
        <v>1073</v>
      </c>
      <c r="AN24" s="737" t="s">
        <v>1061</v>
      </c>
      <c r="AO24" s="737">
        <f>_xlfn.XLOOKUP(EEIO_TransportationDistribution_EF[[#This Row],[EEIO Classification]],EEIO_EmissionFactors[2017 NAICS Title],EEIO_EmissionFactors[GHG Emissions (MT CO2e/2021 USD)])</f>
        <v>1.1149999999999999E-3</v>
      </c>
      <c r="AV24" s="737" t="s">
        <v>1074</v>
      </c>
      <c r="AW24" s="737" t="s">
        <v>1075</v>
      </c>
      <c r="AX24" s="737">
        <f>_xlfn.XLOOKUP(EEIO_BusinessTravel_EF[[#This Row],[EEIO Classification]],EEIO_EmissionFactors[2017 NAICS Title],EEIO_EmissionFactors[GHG Emissions (MT CO2e/2021 USD)])</f>
        <v>6.1799999999999995E-4</v>
      </c>
      <c r="BA24" s="760"/>
      <c r="BE24" s="767" t="s">
        <v>450</v>
      </c>
      <c r="BF24" s="768">
        <v>0.09</v>
      </c>
      <c r="BG24" s="768">
        <v>0.17</v>
      </c>
      <c r="BH24" s="768">
        <v>0.05</v>
      </c>
      <c r="BI24" s="768" t="s">
        <v>431</v>
      </c>
      <c r="BJ24" s="768" t="s">
        <v>431</v>
      </c>
      <c r="BK24" s="768" t="s">
        <v>431</v>
      </c>
      <c r="BO24" s="781" t="s">
        <v>383</v>
      </c>
      <c r="BP24" s="784">
        <v>1158.9000000000001</v>
      </c>
      <c r="BQ24" s="782">
        <v>0.109</v>
      </c>
      <c r="BR24" s="782">
        <v>1.6E-2</v>
      </c>
      <c r="BS24" s="783">
        <f>(EPA_UseOfSold_Combustion_EF[[#This Row],[CO2 (lb/MWh)]]/2204.62/1000)+(EPA_UseOfSold_Combustion_EF[[#This Row],[CH4 (lb/MWh)]]/2204.62/1000)*$E$6+(EPA_UseOfSold_Combustion_EF[[#This Row],[N2O (lb/MWh)]]/2204.62/1000)*$E$7</f>
        <v>5.2898504050584699E-4</v>
      </c>
      <c r="BW24" s="747" t="s">
        <v>1076</v>
      </c>
      <c r="BX24" s="748"/>
      <c r="BY24" s="748"/>
      <c r="BZ24" s="748"/>
      <c r="CA24" s="748"/>
      <c r="CB24" s="748"/>
    </row>
    <row r="25" spans="9:80">
      <c r="P25" s="748">
        <v>111419</v>
      </c>
      <c r="Q25" s="737" t="s">
        <v>1077</v>
      </c>
      <c r="R25" s="748" t="s">
        <v>971</v>
      </c>
      <c r="S25" s="748">
        <v>1.0429999999999999</v>
      </c>
      <c r="T25" s="757">
        <f>EEIO_EmissionFactors[[#This Row],[GHG Emissions (kg CO2e/2021 USD)]]/1000</f>
        <v>1.0429999999999999E-3</v>
      </c>
      <c r="U25" s="748">
        <v>111400</v>
      </c>
      <c r="Y25" s="758" t="s">
        <v>1078</v>
      </c>
      <c r="Z25" s="759">
        <v>3.634644502975035E-5</v>
      </c>
      <c r="AA25" s="759">
        <v>1.0895157321873442E-6</v>
      </c>
      <c r="AB25" s="760">
        <f>(WTT_Electricity_EF[[#This Row],[Electricity (generation) - kg CO2e/kWh]]+WTT_Electricity_EF[[#This Row],[Electricity (T&amp;D) - kg CO2e/kWh]])/1000</f>
        <v>3.7435960761937694E-8</v>
      </c>
      <c r="AF25" s="761" t="str">
        <f>_xlfn.CONCAT(WTT_Fuel_EF[[#This Row],[Fuel]],WTT_Fuel_EF[[#This Row],[Unit]])</f>
        <v>Coal (domestic)tonnes</v>
      </c>
      <c r="AG25" s="737" t="s">
        <v>1079</v>
      </c>
      <c r="AH25" s="737" t="s">
        <v>975</v>
      </c>
      <c r="AI25" s="737">
        <v>442.78949999999998</v>
      </c>
      <c r="AM25" s="737" t="s">
        <v>1080</v>
      </c>
      <c r="AN25" s="737" t="s">
        <v>1081</v>
      </c>
      <c r="AO25" s="737">
        <f>_xlfn.XLOOKUP(EEIO_TransportationDistribution_EF[[#This Row],[EEIO Classification]],EEIO_EmissionFactors[2017 NAICS Title],EEIO_EmissionFactors[GHG Emissions (MT CO2e/2021 USD)])</f>
        <v>5.6799999999999993E-4</v>
      </c>
      <c r="AV25" s="737" t="s">
        <v>1082</v>
      </c>
      <c r="AW25" s="737" t="s">
        <v>1083</v>
      </c>
      <c r="AX25" s="737">
        <f>_xlfn.XLOOKUP(EEIO_BusinessTravel_EF[[#This Row],[EEIO Classification]],EEIO_EmissionFactors[2017 NAICS Title],EEIO_EmissionFactors[GHG Emissions (MT CO2e/2021 USD)])</f>
        <v>1.4299999999999998E-4</v>
      </c>
      <c r="BE25" s="767" t="s">
        <v>451</v>
      </c>
      <c r="BF25" s="768">
        <v>0.15</v>
      </c>
      <c r="BG25" s="768">
        <v>7.0000000000000007E-2</v>
      </c>
      <c r="BH25" s="768">
        <v>0.05</v>
      </c>
      <c r="BI25" s="768" t="s">
        <v>431</v>
      </c>
      <c r="BJ25" s="768" t="s">
        <v>431</v>
      </c>
      <c r="BK25" s="768" t="s">
        <v>431</v>
      </c>
      <c r="BO25" s="781" t="s">
        <v>384</v>
      </c>
      <c r="BP25" s="782">
        <v>991.7</v>
      </c>
      <c r="BQ25" s="782">
        <v>0.108</v>
      </c>
      <c r="BR25" s="782">
        <v>1.6E-2</v>
      </c>
      <c r="BS25" s="783">
        <f>(EPA_UseOfSold_Combustion_EF[[#This Row],[CO2 (lb/MWh)]]/2204.62/1000)+(EPA_UseOfSold_Combustion_EF[[#This Row],[CH4 (lb/MWh)]]/2204.62/1000)*$E$6+(EPA_UseOfSold_Combustion_EF[[#This Row],[N2O (lb/MWh)]]/2204.62/1000)*$E$7</f>
        <v>4.5313205903965313E-4</v>
      </c>
    </row>
    <row r="26" spans="9:80">
      <c r="P26" s="748">
        <v>111421</v>
      </c>
      <c r="Q26" s="737" t="s">
        <v>1084</v>
      </c>
      <c r="R26" s="748" t="s">
        <v>971</v>
      </c>
      <c r="S26" s="748">
        <v>1.0429999999999999</v>
      </c>
      <c r="T26" s="757">
        <f>EEIO_EmissionFactors[[#This Row],[GHG Emissions (kg CO2e/2021 USD)]]/1000</f>
        <v>1.0429999999999999E-3</v>
      </c>
      <c r="U26" s="748">
        <v>111400</v>
      </c>
      <c r="Y26" s="758" t="s">
        <v>1085</v>
      </c>
      <c r="Z26" s="759">
        <v>0.16748248934972632</v>
      </c>
      <c r="AA26" s="759">
        <v>3.7633705953277016E-2</v>
      </c>
      <c r="AB26" s="760">
        <f>(WTT_Electricity_EF[[#This Row],[Electricity (generation) - kg CO2e/kWh]]+WTT_Electricity_EF[[#This Row],[Electricity (T&amp;D) - kg CO2e/kWh]])/1000</f>
        <v>2.0511619530300335E-4</v>
      </c>
      <c r="AF26" s="770" t="str">
        <f>_xlfn.CONCAT(WTT_Fuel_EF[[#This Row],[Fuel]],WTT_Fuel_EF[[#This Row],[Unit]])</f>
        <v>Coal (domestic)kWh (Net CV)</v>
      </c>
      <c r="AG26" s="737" t="s">
        <v>1079</v>
      </c>
      <c r="AH26" s="737" t="s">
        <v>989</v>
      </c>
      <c r="AI26" s="737">
        <v>5.5710000000000003E-2</v>
      </c>
      <c r="AM26" s="737" t="s">
        <v>1086</v>
      </c>
      <c r="AN26" s="737" t="s">
        <v>1081</v>
      </c>
      <c r="AO26" s="737">
        <f>_xlfn.XLOOKUP(EEIO_TransportationDistribution_EF[[#This Row],[EEIO Classification]],EEIO_EmissionFactors[2017 NAICS Title],EEIO_EmissionFactors[GHG Emissions (MT CO2e/2021 USD)])</f>
        <v>5.6799999999999993E-4</v>
      </c>
      <c r="AV26" s="737" t="s">
        <v>1087</v>
      </c>
      <c r="AW26" s="737" t="s">
        <v>1088</v>
      </c>
      <c r="AX26" s="737">
        <f>_xlfn.XLOOKUP(EEIO_BusinessTravel_EF[[#This Row],[EEIO Classification]],EEIO_EmissionFactors[2017 NAICS Title],EEIO_EmissionFactors[GHG Emissions (MT CO2e/2021 USD)])</f>
        <v>1.83E-4</v>
      </c>
      <c r="BE26" s="767" t="s">
        <v>452</v>
      </c>
      <c r="BF26" s="768" t="s">
        <v>431</v>
      </c>
      <c r="BG26" s="768">
        <v>0.57999999999999996</v>
      </c>
      <c r="BH26" s="768">
        <v>0.05</v>
      </c>
      <c r="BI26" s="768">
        <v>0.15</v>
      </c>
      <c r="BJ26" s="768">
        <v>0.14000000000000001</v>
      </c>
      <c r="BK26" s="768">
        <v>0.11</v>
      </c>
      <c r="BO26" s="781" t="s">
        <v>385</v>
      </c>
      <c r="BP26" s="784">
        <v>1031.5999999999999</v>
      </c>
      <c r="BQ26" s="782">
        <v>0.08</v>
      </c>
      <c r="BR26" s="782">
        <v>1.2E-2</v>
      </c>
      <c r="BS26" s="783">
        <f>(EPA_UseOfSold_Combustion_EF[[#This Row],[CO2 (lb/MWh)]]/2204.62/1000)+(EPA_UseOfSold_Combustion_EF[[#This Row],[CH4 (lb/MWh)]]/2204.62/1000)*$E$6+(EPA_UseOfSold_Combustion_EF[[#This Row],[N2O (lb/MWh)]]/2204.62/1000)*$E$7</f>
        <v>4.70392176429498E-4</v>
      </c>
      <c r="BW26" s="786" t="s">
        <v>743</v>
      </c>
      <c r="BX26" s="786" t="s">
        <v>965</v>
      </c>
      <c r="BY26" s="786" t="s">
        <v>966</v>
      </c>
      <c r="BZ26" s="786" t="s">
        <v>967</v>
      </c>
      <c r="CA26" s="786" t="s">
        <v>1089</v>
      </c>
      <c r="CB26" s="787" t="s">
        <v>968</v>
      </c>
    </row>
    <row r="27" spans="9:80">
      <c r="P27" s="748">
        <v>111422</v>
      </c>
      <c r="Q27" s="737" t="s">
        <v>1090</v>
      </c>
      <c r="R27" s="748" t="s">
        <v>971</v>
      </c>
      <c r="S27" s="748">
        <v>1.0429999999999999</v>
      </c>
      <c r="T27" s="757">
        <f>EEIO_EmissionFactors[[#This Row],[GHG Emissions (kg CO2e/2021 USD)]]/1000</f>
        <v>1.0429999999999999E-3</v>
      </c>
      <c r="U27" s="748">
        <v>111400</v>
      </c>
      <c r="Y27" s="758" t="s">
        <v>1091</v>
      </c>
      <c r="Z27" s="759">
        <v>0.16906862719363108</v>
      </c>
      <c r="AA27" s="759">
        <v>1.4489688766457984E-2</v>
      </c>
      <c r="AB27" s="760">
        <f>(WTT_Electricity_EF[[#This Row],[Electricity (generation) - kg CO2e/kWh]]+WTT_Electricity_EF[[#This Row],[Electricity (T&amp;D) - kg CO2e/kWh]])/1000</f>
        <v>1.8355831596008907E-4</v>
      </c>
      <c r="AF27" s="761" t="str">
        <f>_xlfn.CONCAT(WTT_Fuel_EF[[#This Row],[Fuel]],WTT_Fuel_EF[[#This Row],[Unit]])</f>
        <v>Coal (domestic)kWh (Gross CV)</v>
      </c>
      <c r="AG27" s="737" t="s">
        <v>1079</v>
      </c>
      <c r="AH27" s="737" t="s">
        <v>993</v>
      </c>
      <c r="AI27" s="737">
        <v>5.2920000000000002E-2</v>
      </c>
      <c r="AM27" s="737" t="s">
        <v>1092</v>
      </c>
      <c r="AN27" s="737" t="s">
        <v>1093</v>
      </c>
      <c r="AO27" s="737">
        <f>_xlfn.XLOOKUP(EEIO_TransportationDistribution_EF[[#This Row],[EEIO Classification]],EEIO_EmissionFactors[2017 NAICS Title],EEIO_EmissionFactors[GHG Emissions (MT CO2e/2021 USD)])</f>
        <v>2.0799999999999999E-4</v>
      </c>
      <c r="AV27" s="737" t="s">
        <v>1094</v>
      </c>
      <c r="AW27" s="737" t="s">
        <v>414</v>
      </c>
      <c r="AX27" s="737">
        <f>_xlfn.XLOOKUP(EEIO_BusinessTravel_EF[[#This Row],[EEIO Classification]],EEIO_EmissionFactors[2017 NAICS Title],EEIO_EmissionFactors[GHG Emissions (MT CO2e/2021 USD)])</f>
        <v>4.9899999999999999E-4</v>
      </c>
      <c r="BE27" s="767" t="s">
        <v>453</v>
      </c>
      <c r="BF27" s="768" t="s">
        <v>431</v>
      </c>
      <c r="BG27" s="768">
        <v>0.57999999999999996</v>
      </c>
      <c r="BH27" s="768">
        <v>0.05</v>
      </c>
      <c r="BI27" s="768" t="s">
        <v>431</v>
      </c>
      <c r="BJ27" s="768">
        <v>0.14000000000000001</v>
      </c>
      <c r="BK27" s="768">
        <v>0.11</v>
      </c>
      <c r="BO27" s="781" t="s">
        <v>386</v>
      </c>
      <c r="BP27" s="782">
        <v>772.7</v>
      </c>
      <c r="BQ27" s="782">
        <v>0.04</v>
      </c>
      <c r="BR27" s="782">
        <v>6.0000000000000001E-3</v>
      </c>
      <c r="BS27" s="783">
        <f>(EPA_UseOfSold_Combustion_EF[[#This Row],[CO2 (lb/MWh)]]/2204.62/1000)+(EPA_UseOfSold_Combustion_EF[[#This Row],[CH4 (lb/MWh)]]/2204.62/1000)*$E$6+(EPA_UseOfSold_Combustion_EF[[#This Row],[N2O (lb/MWh)]]/2204.62/1000)*$E$7</f>
        <v>3.5172410664876489E-4</v>
      </c>
      <c r="BW27" s="788" t="s">
        <v>363</v>
      </c>
      <c r="BX27" s="788">
        <v>1067.7</v>
      </c>
      <c r="BY27" s="788">
        <v>9.0999999999999998E-2</v>
      </c>
      <c r="BZ27" s="788">
        <v>1.2E-2</v>
      </c>
      <c r="CA27" s="788"/>
      <c r="CB27" s="789">
        <f>(BX27/2204.62/1000)+(BY27/2204.62/1000)*$BZ$81+(BZ27/2204.62/1000)*$BZ$82</f>
        <v>4.8690159755422705E-4</v>
      </c>
    </row>
    <row r="28" spans="9:80">
      <c r="P28" s="748">
        <v>111910</v>
      </c>
      <c r="Q28" s="737" t="s">
        <v>1095</v>
      </c>
      <c r="R28" s="748" t="s">
        <v>971</v>
      </c>
      <c r="S28" s="748">
        <v>1.431</v>
      </c>
      <c r="T28" s="757">
        <f>EEIO_EmissionFactors[[#This Row],[GHG Emissions (kg CO2e/2021 USD)]]/1000</f>
        <v>1.431E-3</v>
      </c>
      <c r="U28" s="748">
        <v>111900</v>
      </c>
      <c r="Y28" s="758" t="s">
        <v>1096</v>
      </c>
      <c r="Z28" s="759">
        <v>7.2665919899779191E-2</v>
      </c>
      <c r="AA28" s="759">
        <v>5.9848684782527074E-3</v>
      </c>
      <c r="AB28" s="760">
        <f>(WTT_Electricity_EF[[#This Row],[Electricity (generation) - kg CO2e/kWh]]+WTT_Electricity_EF[[#This Row],[Electricity (T&amp;D) - kg CO2e/kWh]])/1000</f>
        <v>7.8650788378031898E-5</v>
      </c>
      <c r="AF28" s="770" t="str">
        <f>_xlfn.CONCAT(WTT_Fuel_EF[[#This Row],[Fuel]],WTT_Fuel_EF[[#This Row],[Unit]])</f>
        <v>Coal (electricity generation - home produced coal only)tonnes</v>
      </c>
      <c r="AG28" s="737" t="s">
        <v>1097</v>
      </c>
      <c r="AH28" s="737" t="s">
        <v>975</v>
      </c>
      <c r="AI28" s="737">
        <v>371.69625000000002</v>
      </c>
      <c r="AM28" s="737" t="s">
        <v>1098</v>
      </c>
      <c r="AO28" s="737">
        <f>_xlfn.XLOOKUP(EEIO_TransportationDistribution_EF[[#This Row],[EEIO Classification]],EEIO_EmissionFactors[2017 NAICS Title],EEIO_EmissionFactors[GHG Emissions (MT CO2e/2021 USD)])</f>
        <v>8.4000000000000009E-5</v>
      </c>
      <c r="AV28" s="737" t="s">
        <v>1082</v>
      </c>
      <c r="AW28" s="737" t="s">
        <v>92</v>
      </c>
      <c r="AX28" s="737">
        <f>_xlfn.XLOOKUP(EEIO_BusinessTravel_EF[[#This Row],[EEIO Classification]],EEIO_EmissionFactors[2017 NAICS Title],EEIO_EmissionFactors[GHG Emissions (MT CO2e/2021 USD)])</f>
        <v>1.4299999999999998E-4</v>
      </c>
      <c r="BE28" s="767" t="s">
        <v>454</v>
      </c>
      <c r="BF28" s="768" t="s">
        <v>431</v>
      </c>
      <c r="BG28" s="768">
        <v>0.57999999999999996</v>
      </c>
      <c r="BH28" s="768">
        <v>0.05</v>
      </c>
      <c r="BI28" s="768">
        <v>0.15</v>
      </c>
      <c r="BJ28" s="768">
        <v>0.14000000000000001</v>
      </c>
      <c r="BK28" s="768">
        <v>0.11</v>
      </c>
      <c r="BO28" s="781" t="s">
        <v>387</v>
      </c>
      <c r="BP28" s="784">
        <v>1543</v>
      </c>
      <c r="BQ28" s="782">
        <v>0.17100000000000001</v>
      </c>
      <c r="BR28" s="782">
        <v>2.5000000000000001E-2</v>
      </c>
      <c r="BS28" s="783">
        <f>(EPA_UseOfSold_Combustion_EF[[#This Row],[CO2 (lb/MWh)]]/2204.62/1000)+(EPA_UseOfSold_Combustion_EF[[#This Row],[CH4 (lb/MWh)]]/2204.62/1000)*$E$6+(EPA_UseOfSold_Combustion_EF[[#This Row],[N2O (lb/MWh)]]/2204.62/1000)*$E$7</f>
        <v>7.0508386932895475E-4</v>
      </c>
      <c r="BW28" s="788" t="s">
        <v>364</v>
      </c>
      <c r="BX28" s="788">
        <v>485.2</v>
      </c>
      <c r="BY28" s="788">
        <v>2.5000000000000001E-2</v>
      </c>
      <c r="BZ28" s="788">
        <v>4.0000000000000001E-3</v>
      </c>
      <c r="CA28" s="788"/>
      <c r="CB28" s="789">
        <f t="shared" ref="CB28:CB54" si="3">(BX28/2204.62/1000)+(BY28/2204.62/1000)*$BZ$81+(BZ28/2204.62/1000)*$BZ$82</f>
        <v>2.2088477832914519E-4</v>
      </c>
    </row>
    <row r="29" spans="9:80">
      <c r="P29" s="748">
        <v>111920</v>
      </c>
      <c r="Q29" s="737" t="s">
        <v>1099</v>
      </c>
      <c r="R29" s="748" t="s">
        <v>971</v>
      </c>
      <c r="S29" s="748">
        <v>1.431</v>
      </c>
      <c r="T29" s="757">
        <f>EEIO_EmissionFactors[[#This Row],[GHG Emissions (kg CO2e/2021 USD)]]/1000</f>
        <v>1.431E-3</v>
      </c>
      <c r="U29" s="748">
        <v>111900</v>
      </c>
      <c r="Y29" s="758" t="s">
        <v>1100</v>
      </c>
      <c r="Z29" s="759">
        <v>0.16023439541836332</v>
      </c>
      <c r="AA29" s="759">
        <v>7.0078430316500235E-3</v>
      </c>
      <c r="AB29" s="760">
        <f>(WTT_Electricity_EF[[#This Row],[Electricity (generation) - kg CO2e/kWh]]+WTT_Electricity_EF[[#This Row],[Electricity (T&amp;D) - kg CO2e/kWh]])/1000</f>
        <v>1.6724223845001335E-4</v>
      </c>
      <c r="AF29" s="761" t="str">
        <f>_xlfn.CONCAT(WTT_Fuel_EF[[#This Row],[Fuel]],WTT_Fuel_EF[[#This Row],[Unit]])</f>
        <v>Coal (electricity generation - home produced coal only)kWh (Net CV)</v>
      </c>
      <c r="AG29" s="737" t="s">
        <v>1097</v>
      </c>
      <c r="AH29" s="737" t="s">
        <v>989</v>
      </c>
      <c r="AI29" s="737">
        <v>5.5710000000000003E-2</v>
      </c>
      <c r="AM29" s="737" t="s">
        <v>1101</v>
      </c>
      <c r="AO29" s="737">
        <f>_xlfn.XLOOKUP(EEIO_TransportationDistribution_EF[[#This Row],[EEIO Classification]],EEIO_EmissionFactors[2017 NAICS Title],EEIO_EmissionFactors[GHG Emissions (MT CO2e/2021 USD)])</f>
        <v>1.9000000000000001E-4</v>
      </c>
      <c r="AV29" s="737" t="s">
        <v>1102</v>
      </c>
      <c r="AW29" s="737" t="s">
        <v>1103</v>
      </c>
      <c r="AX29" s="737">
        <f>_xlfn.XLOOKUP(EEIO_BusinessTravel_EF[[#This Row],[EEIO Classification]],EEIO_EmissionFactors[2017 NAICS Title],EEIO_EmissionFactors[GHG Emissions (MT CO2e/2021 USD)])</f>
        <v>4.9899999999999999E-4</v>
      </c>
      <c r="BE29" s="767" t="s">
        <v>455</v>
      </c>
      <c r="BF29" s="768" t="s">
        <v>431</v>
      </c>
      <c r="BG29" s="768">
        <v>0.57999999999999996</v>
      </c>
      <c r="BH29" s="768">
        <v>0.05</v>
      </c>
      <c r="BI29" s="768">
        <v>0.15</v>
      </c>
      <c r="BJ29" s="768">
        <v>0.14000000000000001</v>
      </c>
      <c r="BK29" s="768">
        <v>0.11</v>
      </c>
      <c r="BO29" s="781" t="s">
        <v>388</v>
      </c>
      <c r="BP29" s="782">
        <v>891.9</v>
      </c>
      <c r="BQ29" s="782">
        <v>6.7000000000000004E-2</v>
      </c>
      <c r="BR29" s="782">
        <v>0.01</v>
      </c>
      <c r="BS29" s="783">
        <f>(EPA_UseOfSold_Combustion_EF[[#This Row],[CO2 (lb/MWh)]]/2204.62/1000)+(EPA_UseOfSold_Combustion_EF[[#This Row],[CH4 (lb/MWh)]]/2204.62/1000)*$E$6+(EPA_UseOfSold_Combustion_EF[[#This Row],[N2O (lb/MWh)]]/2204.62/1000)*$E$7</f>
        <v>4.0661837414157534E-4</v>
      </c>
      <c r="BW29" s="788" t="s">
        <v>365</v>
      </c>
      <c r="BX29" s="788">
        <v>819.7</v>
      </c>
      <c r="BY29" s="788">
        <v>5.1999999999999998E-2</v>
      </c>
      <c r="BZ29" s="788">
        <v>7.0000000000000001E-3</v>
      </c>
      <c r="CA29" s="788"/>
      <c r="CB29" s="789">
        <f t="shared" si="3"/>
        <v>3.7331376835917301E-4</v>
      </c>
    </row>
    <row r="30" spans="9:80">
      <c r="P30" s="748">
        <v>111930</v>
      </c>
      <c r="Q30" s="737" t="s">
        <v>1104</v>
      </c>
      <c r="R30" s="748" t="s">
        <v>971</v>
      </c>
      <c r="S30" s="748">
        <v>1.431</v>
      </c>
      <c r="T30" s="757">
        <f>EEIO_EmissionFactors[[#This Row],[GHG Emissions (kg CO2e/2021 USD)]]/1000</f>
        <v>1.431E-3</v>
      </c>
      <c r="U30" s="748">
        <v>111900</v>
      </c>
      <c r="Y30" s="758" t="s">
        <v>1105</v>
      </c>
      <c r="Z30" s="759">
        <v>8.74481442872935E-2</v>
      </c>
      <c r="AA30" s="759">
        <v>5.3672220178333282E-3</v>
      </c>
      <c r="AB30" s="760">
        <f>(WTT_Electricity_EF[[#This Row],[Electricity (generation) - kg CO2e/kWh]]+WTT_Electricity_EF[[#This Row],[Electricity (T&amp;D) - kg CO2e/kWh]])/1000</f>
        <v>9.2815366305126827E-5</v>
      </c>
      <c r="AF30" s="770" t="str">
        <f>_xlfn.CONCAT(WTT_Fuel_EF[[#This Row],[Fuel]],WTT_Fuel_EF[[#This Row],[Unit]])</f>
        <v>Coal (electricity generation - home produced coal only)kWh (Gross CV)</v>
      </c>
      <c r="AG30" s="737" t="s">
        <v>1097</v>
      </c>
      <c r="AH30" s="737" t="s">
        <v>993</v>
      </c>
      <c r="AI30" s="737">
        <v>5.2920000000000002E-2</v>
      </c>
      <c r="AM30" s="737" t="s">
        <v>1106</v>
      </c>
      <c r="AO30" s="737">
        <f>_xlfn.XLOOKUP(EEIO_TransportationDistribution_EF[[#This Row],[EEIO Classification]],EEIO_EmissionFactors[2017 NAICS Title],EEIO_EmissionFactors[GHG Emissions (MT CO2e/2021 USD)])</f>
        <v>2.0799999999999999E-4</v>
      </c>
      <c r="AV30" s="737" t="s">
        <v>1107</v>
      </c>
      <c r="AW30" s="737" t="s">
        <v>1107</v>
      </c>
      <c r="AX30" s="737">
        <f>_xlfn.XLOOKUP(EEIO_BusinessTravel_EF[[#This Row],[EEIO Classification]],EEIO_EmissionFactors[2017 NAICS Title],EEIO_EmissionFactors[GHG Emissions (MT CO2e/2021 USD)])</f>
        <v>4.9899999999999999E-4</v>
      </c>
      <c r="BE30" s="767" t="s">
        <v>456</v>
      </c>
      <c r="BF30" s="768" t="s">
        <v>431</v>
      </c>
      <c r="BG30" s="768">
        <v>0.57999999999999996</v>
      </c>
      <c r="BH30" s="768">
        <v>0.05</v>
      </c>
      <c r="BI30" s="768">
        <v>0.15</v>
      </c>
      <c r="BJ30" s="768">
        <v>0.14000000000000001</v>
      </c>
      <c r="BK30" s="768">
        <v>0.11</v>
      </c>
      <c r="BO30" s="781" t="s">
        <v>389</v>
      </c>
      <c r="BP30" s="782">
        <v>931.6</v>
      </c>
      <c r="BQ30" s="782">
        <v>8.6999999999999994E-2</v>
      </c>
      <c r="BR30" s="782">
        <v>1.2999999999999999E-2</v>
      </c>
      <c r="BS30" s="783">
        <f>(EPA_UseOfSold_Combustion_EF[[#This Row],[CO2 (lb/MWh)]]/2204.62/1000)+(EPA_UseOfSold_Combustion_EF[[#This Row],[CH4 (lb/MWh)]]/2204.62/1000)*$E$6+(EPA_UseOfSold_Combustion_EF[[#This Row],[N2O (lb/MWh)]]/2204.62/1000)*$E$7</f>
        <v>4.2524244541009335E-4</v>
      </c>
      <c r="BW30" s="788" t="s">
        <v>366</v>
      </c>
      <c r="BX30" s="788">
        <v>531.70000000000005</v>
      </c>
      <c r="BY30" s="788">
        <v>3.1E-2</v>
      </c>
      <c r="BZ30" s="788">
        <v>4.0000000000000001E-3</v>
      </c>
      <c r="CA30" s="788"/>
      <c r="CB30" s="789">
        <f t="shared" si="3"/>
        <v>2.4205033066923101E-4</v>
      </c>
    </row>
    <row r="31" spans="9:80">
      <c r="P31" s="748">
        <v>111940</v>
      </c>
      <c r="Q31" s="737" t="s">
        <v>1108</v>
      </c>
      <c r="R31" s="748" t="s">
        <v>971</v>
      </c>
      <c r="S31" s="748">
        <v>1.431</v>
      </c>
      <c r="T31" s="757">
        <f>EEIO_EmissionFactors[[#This Row],[GHG Emissions (kg CO2e/2021 USD)]]/1000</f>
        <v>1.431E-3</v>
      </c>
      <c r="U31" s="748">
        <v>111900</v>
      </c>
      <c r="Y31" s="758" t="s">
        <v>1109</v>
      </c>
      <c r="Z31" s="759">
        <v>0.11129418240428431</v>
      </c>
      <c r="AA31" s="759">
        <v>5.2966093117897345E-3</v>
      </c>
      <c r="AB31" s="760">
        <f>(WTT_Electricity_EF[[#This Row],[Electricity (generation) - kg CO2e/kWh]]+WTT_Electricity_EF[[#This Row],[Electricity (T&amp;D) - kg CO2e/kWh]])/1000</f>
        <v>1.1659079171607404E-4</v>
      </c>
      <c r="AF31" s="761" t="str">
        <f>_xlfn.CONCAT(WTT_Fuel_EF[[#This Row],[Fuel]],WTT_Fuel_EF[[#This Row],[Unit]])</f>
        <v>Coal (electricity generation)tonnes</v>
      </c>
      <c r="AG31" s="737" t="s">
        <v>1110</v>
      </c>
      <c r="AH31" s="737" t="s">
        <v>975</v>
      </c>
      <c r="AI31" s="737">
        <v>372.27789000000001</v>
      </c>
      <c r="AM31" s="737" t="s">
        <v>1111</v>
      </c>
      <c r="AO31" s="737">
        <f>_xlfn.XLOOKUP(EEIO_TransportationDistribution_EF[[#This Row],[EEIO Classification]],EEIO_EmissionFactors[2017 NAICS Title],EEIO_EmissionFactors[GHG Emissions (MT CO2e/2021 USD)])</f>
        <v>2.5700000000000001E-4</v>
      </c>
      <c r="AV31" s="737" t="s">
        <v>1112</v>
      </c>
      <c r="AW31" s="737" t="s">
        <v>1112</v>
      </c>
      <c r="AX31" s="737">
        <f>_xlfn.XLOOKUP(EEIO_BusinessTravel_EF[[#This Row],[EEIO Classification]],EEIO_EmissionFactors[2017 NAICS Title],EEIO_EmissionFactors[GHG Emissions (MT CO2e/2021 USD)])</f>
        <v>4.9899999999999999E-4</v>
      </c>
      <c r="BE31" s="767" t="s">
        <v>457</v>
      </c>
      <c r="BF31" s="768" t="s">
        <v>431</v>
      </c>
      <c r="BG31" s="768">
        <v>0.57999999999999996</v>
      </c>
      <c r="BH31" s="768">
        <v>0.05</v>
      </c>
      <c r="BI31" s="768">
        <v>0.15</v>
      </c>
      <c r="BJ31" s="768">
        <v>0.14000000000000001</v>
      </c>
      <c r="BK31" s="768">
        <v>0.11</v>
      </c>
      <c r="BO31" s="781" t="s">
        <v>390</v>
      </c>
      <c r="BP31" s="782">
        <v>639.70000000000005</v>
      </c>
      <c r="BQ31" s="782">
        <v>5.1999999999999998E-2</v>
      </c>
      <c r="BR31" s="782">
        <v>7.0000000000000001E-3</v>
      </c>
      <c r="BS31" s="783">
        <f>(EPA_UseOfSold_Combustion_EF[[#This Row],[CO2 (lb/MWh)]]/2204.62/1000)+(EPA_UseOfSold_Combustion_EF[[#This Row],[CH4 (lb/MWh)]]/2204.62/1000)*$E$6+(EPA_UseOfSold_Combustion_EF[[#This Row],[N2O (lb/MWh)]]/2204.62/1000)*$E$7</f>
        <v>2.916670446607579E-4</v>
      </c>
      <c r="BW31" s="788" t="s">
        <v>367</v>
      </c>
      <c r="BX31" s="788">
        <v>813.6</v>
      </c>
      <c r="BY31" s="788">
        <v>5.3999999999999999E-2</v>
      </c>
      <c r="BZ31" s="788">
        <v>8.0000000000000002E-3</v>
      </c>
      <c r="CA31" s="788"/>
      <c r="CB31" s="789">
        <f t="shared" si="3"/>
        <v>3.7069517649300108E-4</v>
      </c>
    </row>
    <row r="32" spans="9:80">
      <c r="P32" s="748">
        <v>111991</v>
      </c>
      <c r="Q32" s="737" t="s">
        <v>1113</v>
      </c>
      <c r="R32" s="748" t="s">
        <v>971</v>
      </c>
      <c r="S32" s="748">
        <v>1.431</v>
      </c>
      <c r="T32" s="757">
        <f>EEIO_EmissionFactors[[#This Row],[GHG Emissions (kg CO2e/2021 USD)]]/1000</f>
        <v>1.431E-3</v>
      </c>
      <c r="U32" s="748">
        <v>111900</v>
      </c>
      <c r="Y32" s="758" t="s">
        <v>1114</v>
      </c>
      <c r="Z32" s="759">
        <v>2.9782950220864815E-2</v>
      </c>
      <c r="AA32" s="759">
        <v>2.0038622714026598E-3</v>
      </c>
      <c r="AB32" s="760">
        <f>(WTT_Electricity_EF[[#This Row],[Electricity (generation) - kg CO2e/kWh]]+WTT_Electricity_EF[[#This Row],[Electricity (T&amp;D) - kg CO2e/kWh]])/1000</f>
        <v>3.1786812492267473E-5</v>
      </c>
      <c r="AF32" s="770" t="str">
        <f>_xlfn.CONCAT(WTT_Fuel_EF[[#This Row],[Fuel]],WTT_Fuel_EF[[#This Row],[Unit]])</f>
        <v>Coal (electricity generation)kWh (Net CV)</v>
      </c>
      <c r="AG32" s="737" t="s">
        <v>1110</v>
      </c>
      <c r="AH32" s="737" t="s">
        <v>989</v>
      </c>
      <c r="AI32" s="737">
        <v>5.5710000000000003E-2</v>
      </c>
      <c r="AV32" s="790" t="s">
        <v>1115</v>
      </c>
      <c r="AW32" s="737" t="s">
        <v>1116</v>
      </c>
      <c r="AX32" s="737">
        <f>_xlfn.XLOOKUP(EEIO_BusinessTravel_EF[[#This Row],[EEIO Classification]],EEIO_EmissionFactors[2017 NAICS Title],EEIO_EmissionFactors[GHG Emissions (MT CO2e/2021 USD)])</f>
        <v>2.1799999999999999E-4</v>
      </c>
      <c r="BE32" s="767" t="s">
        <v>458</v>
      </c>
      <c r="BF32" s="768" t="s">
        <v>431</v>
      </c>
      <c r="BG32" s="768">
        <v>0.57999999999999996</v>
      </c>
      <c r="BH32" s="768">
        <v>0.05</v>
      </c>
      <c r="BI32" s="768">
        <v>0.15</v>
      </c>
      <c r="BJ32" s="768">
        <v>0.14000000000000001</v>
      </c>
      <c r="BK32" s="768">
        <v>0.11</v>
      </c>
      <c r="BO32" s="781" t="s">
        <v>391</v>
      </c>
      <c r="BP32" s="782">
        <v>852.3</v>
      </c>
      <c r="BQ32" s="782">
        <v>7.0999999999999994E-2</v>
      </c>
      <c r="BR32" s="782">
        <v>0.01</v>
      </c>
      <c r="BS32" s="783">
        <f>(EPA_UseOfSold_Combustion_EF[[#This Row],[CO2 (lb/MWh)]]/2204.62/1000)+(EPA_UseOfSold_Combustion_EF[[#This Row],[CH4 (lb/MWh)]]/2204.62/1000)*$E$6+(EPA_UseOfSold_Combustion_EF[[#This Row],[N2O (lb/MWh)]]/2204.62/1000)*$E$7</f>
        <v>3.8870508296214305E-4</v>
      </c>
      <c r="BW32" s="788" t="s">
        <v>368</v>
      </c>
      <c r="BX32" s="788">
        <v>832.9</v>
      </c>
      <c r="BY32" s="788">
        <v>5.2999999999999999E-2</v>
      </c>
      <c r="BZ32" s="788">
        <v>7.0000000000000001E-3</v>
      </c>
      <c r="CA32" s="788"/>
      <c r="CB32" s="789">
        <f t="shared" si="3"/>
        <v>3.793134417722782E-4</v>
      </c>
    </row>
    <row r="33" spans="16:80">
      <c r="P33" s="748">
        <v>111992</v>
      </c>
      <c r="Q33" s="737" t="s">
        <v>1117</v>
      </c>
      <c r="R33" s="748" t="s">
        <v>971</v>
      </c>
      <c r="S33" s="748">
        <v>1.431</v>
      </c>
      <c r="T33" s="757">
        <f>EEIO_EmissionFactors[[#This Row],[GHG Emissions (kg CO2e/2021 USD)]]/1000</f>
        <v>1.431E-3</v>
      </c>
      <c r="U33" s="748">
        <v>111900</v>
      </c>
      <c r="Y33" s="758" t="s">
        <v>1118</v>
      </c>
      <c r="Z33" s="759">
        <v>6.0461628267921057E-2</v>
      </c>
      <c r="AA33" s="759">
        <v>5.433711625937445E-3</v>
      </c>
      <c r="AB33" s="760">
        <f>(WTT_Electricity_EF[[#This Row],[Electricity (generation) - kg CO2e/kWh]]+WTT_Electricity_EF[[#This Row],[Electricity (T&amp;D) - kg CO2e/kWh]])/1000</f>
        <v>6.5895339893858493E-5</v>
      </c>
      <c r="AF33" s="761" t="str">
        <f>_xlfn.CONCAT(WTT_Fuel_EF[[#This Row],[Fuel]],WTT_Fuel_EF[[#This Row],[Unit]])</f>
        <v>Coal (electricity generation)kWh (Gross CV)</v>
      </c>
      <c r="AG33" s="737" t="s">
        <v>1110</v>
      </c>
      <c r="AH33" s="737" t="s">
        <v>993</v>
      </c>
      <c r="AI33" s="737">
        <v>5.2920000000000002E-2</v>
      </c>
      <c r="AV33" s="737" t="s">
        <v>1119</v>
      </c>
      <c r="AW33" s="737" t="s">
        <v>1120</v>
      </c>
      <c r="AX33" s="737">
        <f>_xlfn.XLOOKUP(EEIO_BusinessTravel_EF[[#This Row],[EEIO Classification]],EEIO_EmissionFactors[2017 NAICS Title],EEIO_EmissionFactors[GHG Emissions (MT CO2e/2021 USD)])</f>
        <v>1.21E-4</v>
      </c>
      <c r="BE33" s="767" t="s">
        <v>459</v>
      </c>
      <c r="BF33" s="768" t="s">
        <v>431</v>
      </c>
      <c r="BG33" s="768">
        <v>0.57999999999999996</v>
      </c>
      <c r="BH33" s="768">
        <v>0.05</v>
      </c>
      <c r="BI33" s="768">
        <v>0.15</v>
      </c>
      <c r="BJ33" s="768">
        <v>0.14000000000000001</v>
      </c>
      <c r="BK33" s="768">
        <v>0.11</v>
      </c>
      <c r="BW33" s="788" t="s">
        <v>369</v>
      </c>
      <c r="BX33" s="788">
        <v>1134.4000000000001</v>
      </c>
      <c r="BY33" s="788">
        <v>0.13500000000000001</v>
      </c>
      <c r="BZ33" s="788">
        <v>2.1000000000000001E-2</v>
      </c>
      <c r="CA33" s="788"/>
      <c r="CB33" s="789">
        <f t="shared" si="3"/>
        <v>5.1880959076847728E-4</v>
      </c>
    </row>
    <row r="34" spans="16:80" ht="15" thickBot="1">
      <c r="P34" s="748">
        <v>111998</v>
      </c>
      <c r="Q34" s="737" t="s">
        <v>1121</v>
      </c>
      <c r="R34" s="748" t="s">
        <v>971</v>
      </c>
      <c r="S34" s="748">
        <v>1.431</v>
      </c>
      <c r="T34" s="757">
        <f>EEIO_EmissionFactors[[#This Row],[GHG Emissions (kg CO2e/2021 USD)]]/1000</f>
        <v>1.431E-3</v>
      </c>
      <c r="U34" s="748">
        <v>111900</v>
      </c>
      <c r="Y34" s="758" t="s">
        <v>1122</v>
      </c>
      <c r="Z34" s="759">
        <v>8.4801519091961763E-2</v>
      </c>
      <c r="AA34" s="759">
        <v>2.0501209374285049E-3</v>
      </c>
      <c r="AB34" s="760">
        <f>(WTT_Electricity_EF[[#This Row],[Electricity (generation) - kg CO2e/kWh]]+WTT_Electricity_EF[[#This Row],[Electricity (T&amp;D) - kg CO2e/kWh]])/1000</f>
        <v>8.6851640029390258E-5</v>
      </c>
      <c r="AF34" s="770" t="str">
        <f>_xlfn.CONCAT(WTT_Fuel_EF[[#This Row],[Fuel]],WTT_Fuel_EF[[#This Row],[Unit]])</f>
        <v>Coal (industrial)tonnes</v>
      </c>
      <c r="AG34" s="737" t="s">
        <v>1123</v>
      </c>
      <c r="AH34" s="737" t="s">
        <v>975</v>
      </c>
      <c r="AI34" s="737">
        <v>393.14028999999999</v>
      </c>
      <c r="BE34" s="767" t="s">
        <v>460</v>
      </c>
      <c r="BF34" s="768" t="s">
        <v>431</v>
      </c>
      <c r="BG34" s="768">
        <v>0.33</v>
      </c>
      <c r="BH34" s="768">
        <v>0.05</v>
      </c>
      <c r="BI34" s="768">
        <v>0.19</v>
      </c>
      <c r="BJ34" s="768">
        <v>0.11</v>
      </c>
      <c r="BK34" s="768" t="s">
        <v>431</v>
      </c>
      <c r="BW34" s="788" t="s">
        <v>370</v>
      </c>
      <c r="BX34" s="788">
        <v>1633.1</v>
      </c>
      <c r="BY34" s="788">
        <v>0.17599999999999999</v>
      </c>
      <c r="BZ34" s="788">
        <v>2.7E-2</v>
      </c>
      <c r="CA34" s="788"/>
      <c r="CB34" s="789">
        <f t="shared" si="3"/>
        <v>7.4626148724043139E-4</v>
      </c>
    </row>
    <row r="35" spans="16:80" ht="15" thickBot="1">
      <c r="P35" s="748">
        <v>112111</v>
      </c>
      <c r="Q35" s="737" t="s">
        <v>1124</v>
      </c>
      <c r="R35" s="748" t="s">
        <v>971</v>
      </c>
      <c r="S35" s="748">
        <v>3.298</v>
      </c>
      <c r="T35" s="757">
        <f>EEIO_EmissionFactors[[#This Row],[GHG Emissions (kg CO2e/2021 USD)]]/1000</f>
        <v>3.2980000000000002E-3</v>
      </c>
      <c r="U35" s="748" t="s">
        <v>1125</v>
      </c>
      <c r="Y35" s="758" t="s">
        <v>1126</v>
      </c>
      <c r="Z35" s="759">
        <v>0.15406518610492476</v>
      </c>
      <c r="AA35" s="759">
        <v>1.1841770764820122E-2</v>
      </c>
      <c r="AB35" s="760">
        <f>(WTT_Electricity_EF[[#This Row],[Electricity (generation) - kg CO2e/kWh]]+WTT_Electricity_EF[[#This Row],[Electricity (T&amp;D) - kg CO2e/kWh]])/1000</f>
        <v>1.6590695686974488E-4</v>
      </c>
      <c r="AF35" s="761" t="str">
        <f>_xlfn.CONCAT(WTT_Fuel_EF[[#This Row],[Fuel]],WTT_Fuel_EF[[#This Row],[Unit]])</f>
        <v>Coal (industrial)kWh (Net CV)</v>
      </c>
      <c r="AG35" s="737" t="s">
        <v>1123</v>
      </c>
      <c r="AH35" s="737" t="s">
        <v>989</v>
      </c>
      <c r="AI35" s="737">
        <v>5.5710000000000003E-2</v>
      </c>
      <c r="BE35" s="767" t="s">
        <v>461</v>
      </c>
      <c r="BF35" s="768" t="s">
        <v>431</v>
      </c>
      <c r="BG35" s="768">
        <v>0.26</v>
      </c>
      <c r="BH35" s="768">
        <v>0.05</v>
      </c>
      <c r="BI35" s="768">
        <v>0.19</v>
      </c>
      <c r="BJ35" s="768">
        <v>0.09</v>
      </c>
      <c r="BK35" s="768" t="s">
        <v>431</v>
      </c>
      <c r="BO35" s="791" t="s">
        <v>1127</v>
      </c>
      <c r="BP35" s="792">
        <v>2204.62</v>
      </c>
      <c r="BW35" s="788" t="s">
        <v>371</v>
      </c>
      <c r="BX35" s="788">
        <v>1582.1</v>
      </c>
      <c r="BY35" s="788">
        <v>0.14799999999999999</v>
      </c>
      <c r="BZ35" s="788">
        <v>2.1999999999999999E-2</v>
      </c>
      <c r="CA35" s="788"/>
      <c r="CB35" s="789">
        <f t="shared" si="3"/>
        <v>7.2216617829830082E-4</v>
      </c>
    </row>
    <row r="36" spans="16:80">
      <c r="P36" s="748">
        <v>112112</v>
      </c>
      <c r="Q36" s="737" t="s">
        <v>1128</v>
      </c>
      <c r="R36" s="748" t="s">
        <v>971</v>
      </c>
      <c r="S36" s="748">
        <v>3.298</v>
      </c>
      <c r="T36" s="757">
        <f>EEIO_EmissionFactors[[#This Row],[GHG Emissions (kg CO2e/2021 USD)]]/1000</f>
        <v>3.2980000000000002E-3</v>
      </c>
      <c r="U36" s="748" t="s">
        <v>1125</v>
      </c>
      <c r="Y36" s="758" t="s">
        <v>1129</v>
      </c>
      <c r="Z36" s="759">
        <v>0.1765919771394896</v>
      </c>
      <c r="AA36" s="759">
        <v>1.055178453529452E-2</v>
      </c>
      <c r="AB36" s="760">
        <f>(WTT_Electricity_EF[[#This Row],[Electricity (generation) - kg CO2e/kWh]]+WTT_Electricity_EF[[#This Row],[Electricity (T&amp;D) - kg CO2e/kWh]])/1000</f>
        <v>1.8714376167478411E-4</v>
      </c>
      <c r="AF36" s="770" t="str">
        <f>_xlfn.CONCAT(WTT_Fuel_EF[[#This Row],[Fuel]],WTT_Fuel_EF[[#This Row],[Unit]])</f>
        <v>Coal (industrial)kWh (Gross CV)</v>
      </c>
      <c r="AG36" s="737" t="s">
        <v>1123</v>
      </c>
      <c r="AH36" s="737" t="s">
        <v>993</v>
      </c>
      <c r="AI36" s="737">
        <v>5.2920000000000002E-2</v>
      </c>
      <c r="BE36" s="767" t="s">
        <v>462</v>
      </c>
      <c r="BF36" s="768" t="s">
        <v>431</v>
      </c>
      <c r="BG36" s="768">
        <v>0.26</v>
      </c>
      <c r="BH36" s="768">
        <v>0.05</v>
      </c>
      <c r="BI36" s="768">
        <v>0.19</v>
      </c>
      <c r="BJ36" s="768">
        <v>0.13</v>
      </c>
      <c r="BK36" s="768" t="s">
        <v>431</v>
      </c>
      <c r="BO36" s="791" t="s">
        <v>1130</v>
      </c>
      <c r="BP36" s="793">
        <v>1</v>
      </c>
      <c r="BW36" s="788" t="s">
        <v>372</v>
      </c>
      <c r="BX36" s="788">
        <v>995.8</v>
      </c>
      <c r="BY36" s="788">
        <v>0.107</v>
      </c>
      <c r="BZ36" s="788">
        <v>1.4999999999999999E-2</v>
      </c>
      <c r="CA36" s="788"/>
      <c r="CB36" s="789">
        <f t="shared" si="3"/>
        <v>4.5485571209550853E-4</v>
      </c>
    </row>
    <row r="37" spans="16:80">
      <c r="P37" s="748">
        <v>112120</v>
      </c>
      <c r="Q37" s="737" t="s">
        <v>1131</v>
      </c>
      <c r="R37" s="748" t="s">
        <v>971</v>
      </c>
      <c r="S37" s="748">
        <v>2.5779999999999998</v>
      </c>
      <c r="T37" s="757">
        <f>EEIO_EmissionFactors[[#This Row],[GHG Emissions (kg CO2e/2021 USD)]]/1000</f>
        <v>2.578E-3</v>
      </c>
      <c r="U37" s="748">
        <v>112120</v>
      </c>
      <c r="Y37" s="758" t="s">
        <v>1132</v>
      </c>
      <c r="Z37" s="759">
        <v>9.8891968233945651E-2</v>
      </c>
      <c r="AA37" s="759">
        <v>1.6379112072000285E-2</v>
      </c>
      <c r="AB37" s="760">
        <f>(WTT_Electricity_EF[[#This Row],[Electricity (generation) - kg CO2e/kWh]]+WTT_Electricity_EF[[#This Row],[Electricity (T&amp;D) - kg CO2e/kWh]])/1000</f>
        <v>1.1527108030594594E-4</v>
      </c>
      <c r="AF37" s="761" t="str">
        <f>_xlfn.CONCAT(WTT_Fuel_EF[[#This Row],[Fuel]],WTT_Fuel_EF[[#This Row],[Unit]])</f>
        <v>Coking coaltonnes</v>
      </c>
      <c r="AG37" s="737" t="s">
        <v>1133</v>
      </c>
      <c r="AH37" s="737" t="s">
        <v>975</v>
      </c>
      <c r="AI37" s="737">
        <v>467.96717999999998</v>
      </c>
      <c r="BE37" s="767" t="s">
        <v>463</v>
      </c>
      <c r="BF37" s="768" t="s">
        <v>431</v>
      </c>
      <c r="BG37" s="768">
        <v>0.53</v>
      </c>
      <c r="BH37" s="768">
        <v>0.05</v>
      </c>
      <c r="BI37" s="768">
        <v>0.19</v>
      </c>
      <c r="BJ37" s="768">
        <v>0.16</v>
      </c>
      <c r="BK37" s="768" t="s">
        <v>431</v>
      </c>
      <c r="BW37" s="788" t="s">
        <v>373</v>
      </c>
      <c r="BX37" s="788">
        <v>539.4</v>
      </c>
      <c r="BY37" s="788">
        <v>7.1999999999999995E-2</v>
      </c>
      <c r="BZ37" s="788">
        <v>8.9999999999999993E-3</v>
      </c>
      <c r="CA37" s="788"/>
      <c r="CB37" s="789">
        <f t="shared" si="3"/>
        <v>2.4666427774401031E-4</v>
      </c>
    </row>
    <row r="38" spans="16:80">
      <c r="P38" s="748">
        <v>112130</v>
      </c>
      <c r="Q38" s="737" t="s">
        <v>1134</v>
      </c>
      <c r="R38" s="748" t="s">
        <v>971</v>
      </c>
      <c r="S38" s="748">
        <v>3.298</v>
      </c>
      <c r="T38" s="757">
        <f>EEIO_EmissionFactors[[#This Row],[GHG Emissions (kg CO2e/2021 USD)]]/1000</f>
        <v>3.2980000000000002E-3</v>
      </c>
      <c r="U38" s="748" t="s">
        <v>1125</v>
      </c>
      <c r="Y38" s="758" t="s">
        <v>1135</v>
      </c>
      <c r="Z38" s="759">
        <v>7.8704613670947957E-2</v>
      </c>
      <c r="AA38" s="759">
        <v>3.8881645277354022E-3</v>
      </c>
      <c r="AB38" s="760">
        <f>(WTT_Electricity_EF[[#This Row],[Electricity (generation) - kg CO2e/kWh]]+WTT_Electricity_EF[[#This Row],[Electricity (T&amp;D) - kg CO2e/kWh]])/1000</f>
        <v>8.2592778198683348E-5</v>
      </c>
      <c r="AF38" s="770" t="str">
        <f>_xlfn.CONCAT(WTT_Fuel_EF[[#This Row],[Fuel]],WTT_Fuel_EF[[#This Row],[Unit]])</f>
        <v>Coking coalkWh (Net CV)</v>
      </c>
      <c r="AG38" s="737" t="s">
        <v>1133</v>
      </c>
      <c r="AH38" s="737" t="s">
        <v>989</v>
      </c>
      <c r="AI38" s="737">
        <v>5.5710000000000003E-2</v>
      </c>
      <c r="BE38" s="767" t="s">
        <v>464</v>
      </c>
      <c r="BF38" s="768">
        <v>7.0000000000000007E-2</v>
      </c>
      <c r="BG38" s="768">
        <v>0.8</v>
      </c>
      <c r="BH38" s="768">
        <v>0.05</v>
      </c>
      <c r="BI38" s="768" t="s">
        <v>431</v>
      </c>
      <c r="BJ38" s="768" t="s">
        <v>431</v>
      </c>
      <c r="BK38" s="768" t="s">
        <v>431</v>
      </c>
      <c r="BW38" s="788" t="s">
        <v>374</v>
      </c>
      <c r="BX38" s="788">
        <v>634.6</v>
      </c>
      <c r="BY38" s="788">
        <v>5.8000000000000003E-2</v>
      </c>
      <c r="BZ38" s="788">
        <v>8.0000000000000002E-3</v>
      </c>
      <c r="CA38" s="788"/>
      <c r="CB38" s="789">
        <f t="shared" si="3"/>
        <v>2.8955103373824064E-4</v>
      </c>
    </row>
    <row r="39" spans="16:80">
      <c r="P39" s="748">
        <v>112210</v>
      </c>
      <c r="Q39" s="737" t="s">
        <v>1136</v>
      </c>
      <c r="R39" s="748" t="s">
        <v>971</v>
      </c>
      <c r="S39" s="748">
        <v>1.375</v>
      </c>
      <c r="T39" s="757">
        <f>EEIO_EmissionFactors[[#This Row],[GHG Emissions (kg CO2e/2021 USD)]]/1000</f>
        <v>1.3749999999999999E-3</v>
      </c>
      <c r="U39" s="748" t="s">
        <v>1137</v>
      </c>
      <c r="Y39" s="758" t="s">
        <v>1138</v>
      </c>
      <c r="Z39" s="759">
        <v>2.6119543928614018E-2</v>
      </c>
      <c r="AA39" s="759">
        <v>1.9908868481964127E-3</v>
      </c>
      <c r="AB39" s="760">
        <f>(WTT_Electricity_EF[[#This Row],[Electricity (generation) - kg CO2e/kWh]]+WTT_Electricity_EF[[#This Row],[Electricity (T&amp;D) - kg CO2e/kWh]])/1000</f>
        <v>2.8110430776810429E-5</v>
      </c>
      <c r="AF39" s="761" t="str">
        <f>_xlfn.CONCAT(WTT_Fuel_EF[[#This Row],[Fuel]],WTT_Fuel_EF[[#This Row],[Unit]])</f>
        <v>Coking coalkWh (Gross CV)</v>
      </c>
      <c r="AG39" s="737" t="s">
        <v>1133</v>
      </c>
      <c r="AH39" s="737" t="s">
        <v>993</v>
      </c>
      <c r="AI39" s="737">
        <v>5.2920000000000002E-2</v>
      </c>
      <c r="BE39" s="767" t="s">
        <v>465</v>
      </c>
      <c r="BF39" s="768">
        <v>7.0000000000000007E-2</v>
      </c>
      <c r="BG39" s="768">
        <v>0.77</v>
      </c>
      <c r="BH39" s="768">
        <v>0.05</v>
      </c>
      <c r="BI39" s="768" t="s">
        <v>431</v>
      </c>
      <c r="BJ39" s="768" t="s">
        <v>431</v>
      </c>
      <c r="BK39" s="768" t="s">
        <v>431</v>
      </c>
      <c r="BW39" s="788" t="s">
        <v>375</v>
      </c>
      <c r="BX39" s="788">
        <v>816.8</v>
      </c>
      <c r="BY39" s="788">
        <v>1.9E-2</v>
      </c>
      <c r="BZ39" s="788">
        <v>2E-3</v>
      </c>
      <c r="CA39" s="788"/>
      <c r="CB39" s="789">
        <f t="shared" si="3"/>
        <v>3.709750433181228E-4</v>
      </c>
    </row>
    <row r="40" spans="16:80">
      <c r="P40" s="748">
        <v>112310</v>
      </c>
      <c r="Q40" s="737" t="s">
        <v>1139</v>
      </c>
      <c r="R40" s="748" t="s">
        <v>971</v>
      </c>
      <c r="S40" s="748">
        <v>1.171</v>
      </c>
      <c r="T40" s="757">
        <f>EEIO_EmissionFactors[[#This Row],[GHG Emissions (kg CO2e/2021 USD)]]/1000</f>
        <v>1.1709999999999999E-3</v>
      </c>
      <c r="U40" s="748">
        <v>112300</v>
      </c>
      <c r="Y40" s="758" t="s">
        <v>1140</v>
      </c>
      <c r="Z40" s="759">
        <v>2.7461251555449427E-3</v>
      </c>
      <c r="AA40" s="759">
        <v>2.1335974570467229E-4</v>
      </c>
      <c r="AB40" s="760">
        <f>(WTT_Electricity_EF[[#This Row],[Electricity (generation) - kg CO2e/kWh]]+WTT_Electricity_EF[[#This Row],[Electricity (T&amp;D) - kg CO2e/kWh]])/1000</f>
        <v>2.9594849012496151E-6</v>
      </c>
      <c r="AF40" s="770" t="str">
        <f>_xlfn.CONCAT(WTT_Fuel_EF[[#This Row],[Fuel]],WTT_Fuel_EF[[#This Row],[Unit]])</f>
        <v>Diesel (100% mineral diesel)tonnes</v>
      </c>
      <c r="AG40" s="737" t="s">
        <v>1141</v>
      </c>
      <c r="AH40" s="737" t="s">
        <v>975</v>
      </c>
      <c r="AI40" s="737">
        <v>745.68124999999998</v>
      </c>
      <c r="BE40" s="767" t="s">
        <v>466</v>
      </c>
      <c r="BF40" s="768">
        <v>0.03</v>
      </c>
      <c r="BG40" s="768">
        <v>0.75</v>
      </c>
      <c r="BH40" s="768">
        <v>0.05</v>
      </c>
      <c r="BI40" s="768" t="s">
        <v>431</v>
      </c>
      <c r="BJ40" s="768" t="s">
        <v>431</v>
      </c>
      <c r="BK40" s="768" t="s">
        <v>431</v>
      </c>
      <c r="BW40" s="788" t="s">
        <v>376</v>
      </c>
      <c r="BX40" s="788">
        <v>1210.9000000000001</v>
      </c>
      <c r="BY40" s="788">
        <v>0.126</v>
      </c>
      <c r="BZ40" s="788">
        <v>1.6E-2</v>
      </c>
      <c r="CA40" s="788"/>
      <c r="CB40" s="789">
        <f t="shared" si="3"/>
        <v>5.5278007094193115E-4</v>
      </c>
    </row>
    <row r="41" spans="16:80">
      <c r="P41" s="748">
        <v>112320</v>
      </c>
      <c r="Q41" s="737" t="s">
        <v>1142</v>
      </c>
      <c r="R41" s="748" t="s">
        <v>971</v>
      </c>
      <c r="S41" s="748">
        <v>1.171</v>
      </c>
      <c r="T41" s="757">
        <f>EEIO_EmissionFactors[[#This Row],[GHG Emissions (kg CO2e/2021 USD)]]/1000</f>
        <v>1.1709999999999999E-3</v>
      </c>
      <c r="U41" s="748">
        <v>112300</v>
      </c>
      <c r="Y41" s="758" t="s">
        <v>1143</v>
      </c>
      <c r="Z41" s="759">
        <v>8.0815037857831826E-2</v>
      </c>
      <c r="AA41" s="759">
        <v>1.5946634811905395E-2</v>
      </c>
      <c r="AB41" s="760">
        <f>(WTT_Electricity_EF[[#This Row],[Electricity (generation) - kg CO2e/kWh]]+WTT_Electricity_EF[[#This Row],[Electricity (T&amp;D) - kg CO2e/kWh]])/1000</f>
        <v>9.6761672669737217E-5</v>
      </c>
      <c r="AF41" s="761" t="str">
        <f>_xlfn.CONCAT(WTT_Fuel_EF[[#This Row],[Fuel]],WTT_Fuel_EF[[#This Row],[Unit]])</f>
        <v>Diesel (100% mineral diesel)litres</v>
      </c>
      <c r="AG41" s="737" t="s">
        <v>1141</v>
      </c>
      <c r="AH41" s="737" t="s">
        <v>981</v>
      </c>
      <c r="AI41" s="737">
        <v>0.62873999999999997</v>
      </c>
      <c r="BE41" s="767" t="s">
        <v>467</v>
      </c>
      <c r="BF41" s="768">
        <v>0.23</v>
      </c>
      <c r="BG41" s="768">
        <v>0.02</v>
      </c>
      <c r="BH41" s="768">
        <v>0.01</v>
      </c>
      <c r="BI41" s="768" t="s">
        <v>431</v>
      </c>
      <c r="BJ41" s="768" t="s">
        <v>431</v>
      </c>
      <c r="BK41" s="768" t="s">
        <v>431</v>
      </c>
      <c r="BW41" s="788" t="s">
        <v>377</v>
      </c>
      <c r="BX41" s="788">
        <v>233.1</v>
      </c>
      <c r="BY41" s="788">
        <v>1.4999999999999999E-2</v>
      </c>
      <c r="BZ41" s="788">
        <v>2E-3</v>
      </c>
      <c r="CA41" s="788"/>
      <c r="CB41" s="789">
        <f t="shared" si="3"/>
        <v>1.0616387404632091E-4</v>
      </c>
    </row>
    <row r="42" spans="16:80">
      <c r="P42" s="748">
        <v>112330</v>
      </c>
      <c r="Q42" s="737" t="s">
        <v>1144</v>
      </c>
      <c r="R42" s="748" t="s">
        <v>971</v>
      </c>
      <c r="S42" s="748">
        <v>1.171</v>
      </c>
      <c r="T42" s="757">
        <f>EEIO_EmissionFactors[[#This Row],[GHG Emissions (kg CO2e/2021 USD)]]/1000</f>
        <v>1.1709999999999999E-3</v>
      </c>
      <c r="U42" s="748">
        <v>112300</v>
      </c>
      <c r="Y42" s="758" t="s">
        <v>1145</v>
      </c>
      <c r="Z42" s="759">
        <v>0.16386963570815244</v>
      </c>
      <c r="AA42" s="759">
        <v>9.1219101715576123E-3</v>
      </c>
      <c r="AB42" s="760">
        <f>(WTT_Electricity_EF[[#This Row],[Electricity (generation) - kg CO2e/kWh]]+WTT_Electricity_EF[[#This Row],[Electricity (T&amp;D) - kg CO2e/kWh]])/1000</f>
        <v>1.7299154587971006E-4</v>
      </c>
      <c r="AF42" s="770" t="str">
        <f>_xlfn.CONCAT(WTT_Fuel_EF[[#This Row],[Fuel]],WTT_Fuel_EF[[#This Row],[Unit]])</f>
        <v>Diesel (100% mineral diesel)kWh (Net CV)</v>
      </c>
      <c r="AG42" s="737" t="s">
        <v>1141</v>
      </c>
      <c r="AH42" s="737" t="s">
        <v>989</v>
      </c>
      <c r="AI42" s="737">
        <v>6.2640000000000001E-2</v>
      </c>
      <c r="BE42" s="767" t="s">
        <v>468</v>
      </c>
      <c r="BF42" s="768">
        <v>0.22</v>
      </c>
      <c r="BG42" s="768">
        <v>0.02</v>
      </c>
      <c r="BH42" s="768">
        <v>2.34</v>
      </c>
      <c r="BI42" s="768" t="s">
        <v>431</v>
      </c>
      <c r="BJ42" s="768" t="s">
        <v>431</v>
      </c>
      <c r="BK42" s="768" t="s">
        <v>431</v>
      </c>
      <c r="BW42" s="788" t="s">
        <v>379</v>
      </c>
      <c r="BX42" s="788">
        <v>1558</v>
      </c>
      <c r="BY42" s="788">
        <v>8.1000000000000003E-2</v>
      </c>
      <c r="BZ42" s="788">
        <v>1.2999999999999999E-2</v>
      </c>
      <c r="CA42" s="788"/>
      <c r="CB42" s="789">
        <f t="shared" si="3"/>
        <v>7.092995618292494E-4</v>
      </c>
    </row>
    <row r="43" spans="16:80">
      <c r="P43" s="748">
        <v>112340</v>
      </c>
      <c r="Q43" s="737" t="s">
        <v>1146</v>
      </c>
      <c r="R43" s="748" t="s">
        <v>971</v>
      </c>
      <c r="S43" s="748">
        <v>1.171</v>
      </c>
      <c r="T43" s="757">
        <f>EEIO_EmissionFactors[[#This Row],[GHG Emissions (kg CO2e/2021 USD)]]/1000</f>
        <v>1.1709999999999999E-3</v>
      </c>
      <c r="U43" s="748">
        <v>112300</v>
      </c>
      <c r="Y43" s="758" t="s">
        <v>1147</v>
      </c>
      <c r="Z43" s="759">
        <v>0.11017452262154502</v>
      </c>
      <c r="AA43" s="759">
        <v>1.2010778179171634E-2</v>
      </c>
      <c r="AB43" s="760">
        <f>(WTT_Electricity_EF[[#This Row],[Electricity (generation) - kg CO2e/kWh]]+WTT_Electricity_EF[[#This Row],[Electricity (T&amp;D) - kg CO2e/kWh]])/1000</f>
        <v>1.2218530080071666E-4</v>
      </c>
      <c r="AF43" s="761" t="str">
        <f>_xlfn.CONCAT(WTT_Fuel_EF[[#This Row],[Fuel]],WTT_Fuel_EF[[#This Row],[Unit]])</f>
        <v>Diesel (100% mineral diesel)kWh (Gross CV)</v>
      </c>
      <c r="AG43" s="737" t="s">
        <v>1141</v>
      </c>
      <c r="AH43" s="737" t="s">
        <v>993</v>
      </c>
      <c r="AI43" s="737">
        <v>5.8880000000000002E-2</v>
      </c>
      <c r="BE43" s="767" t="s">
        <v>469</v>
      </c>
      <c r="BF43" s="768">
        <v>0.09</v>
      </c>
      <c r="BG43" s="768">
        <v>0.68</v>
      </c>
      <c r="BH43" s="768">
        <v>0.11</v>
      </c>
      <c r="BI43" s="768" t="s">
        <v>431</v>
      </c>
      <c r="BJ43" s="768" t="s">
        <v>431</v>
      </c>
      <c r="BK43" s="768" t="s">
        <v>431</v>
      </c>
      <c r="BW43" s="788" t="s">
        <v>380</v>
      </c>
      <c r="BX43" s="788">
        <v>672.8</v>
      </c>
      <c r="BY43" s="788">
        <v>4.9000000000000002E-2</v>
      </c>
      <c r="BZ43" s="788">
        <v>7.0000000000000001E-3</v>
      </c>
      <c r="CA43" s="788"/>
      <c r="CB43" s="789">
        <f t="shared" si="3"/>
        <v>3.066442289374132E-4</v>
      </c>
    </row>
    <row r="44" spans="16:80">
      <c r="P44" s="748">
        <v>112390</v>
      </c>
      <c r="Q44" s="737" t="s">
        <v>1148</v>
      </c>
      <c r="R44" s="748" t="s">
        <v>971</v>
      </c>
      <c r="S44" s="748">
        <v>1.171</v>
      </c>
      <c r="T44" s="757">
        <f>EEIO_EmissionFactors[[#This Row],[GHG Emissions (kg CO2e/2021 USD)]]/1000</f>
        <v>1.1709999999999999E-3</v>
      </c>
      <c r="U44" s="748">
        <v>112300</v>
      </c>
      <c r="Y44" s="758" t="s">
        <v>1149</v>
      </c>
      <c r="Z44" s="759">
        <v>0.17082215370608245</v>
      </c>
      <c r="AA44" s="759">
        <v>1.0815575263447903E-2</v>
      </c>
      <c r="AB44" s="760">
        <f>(WTT_Electricity_EF[[#This Row],[Electricity (generation) - kg CO2e/kWh]]+WTT_Electricity_EF[[#This Row],[Electricity (T&amp;D) - kg CO2e/kWh]])/1000</f>
        <v>1.8163772896953034E-4</v>
      </c>
      <c r="AF44" s="770" t="str">
        <f>_xlfn.CONCAT(WTT_Fuel_EF[[#This Row],[Fuel]],WTT_Fuel_EF[[#This Row],[Unit]])</f>
        <v>Diesel (average biofuel blend)tonnes</v>
      </c>
      <c r="AG44" s="737" t="s">
        <v>1150</v>
      </c>
      <c r="AH44" s="737" t="s">
        <v>975</v>
      </c>
      <c r="AI44" s="737">
        <v>720.72856999999999</v>
      </c>
      <c r="BE44" s="767" t="s">
        <v>470</v>
      </c>
      <c r="BF44" s="768" t="s">
        <v>431</v>
      </c>
      <c r="BG44" s="768">
        <v>0.57999999999999996</v>
      </c>
      <c r="BH44" s="768">
        <v>0.05</v>
      </c>
      <c r="BI44" s="768">
        <v>0.15</v>
      </c>
      <c r="BJ44" s="768" t="s">
        <v>431</v>
      </c>
      <c r="BK44" s="768" t="s">
        <v>431</v>
      </c>
      <c r="BW44" s="788" t="s">
        <v>381</v>
      </c>
      <c r="BX44" s="788">
        <v>1214.0999999999999</v>
      </c>
      <c r="BY44" s="788">
        <v>0.115</v>
      </c>
      <c r="BZ44" s="788">
        <v>1.6E-2</v>
      </c>
      <c r="CA44" s="788"/>
      <c r="CB44" s="789">
        <f t="shared" si="3"/>
        <v>5.5409685115802266E-4</v>
      </c>
    </row>
    <row r="45" spans="16:80">
      <c r="P45" s="748">
        <v>112410</v>
      </c>
      <c r="Q45" s="737" t="s">
        <v>1151</v>
      </c>
      <c r="R45" s="748" t="s">
        <v>971</v>
      </c>
      <c r="S45" s="748">
        <v>1.375</v>
      </c>
      <c r="T45" s="757">
        <f>EEIO_EmissionFactors[[#This Row],[GHG Emissions (kg CO2e/2021 USD)]]/1000</f>
        <v>1.3749999999999999E-3</v>
      </c>
      <c r="U45" s="748" t="s">
        <v>1137</v>
      </c>
      <c r="Y45" s="758" t="s">
        <v>1152</v>
      </c>
      <c r="Z45" s="759">
        <v>5.1978498709088168E-2</v>
      </c>
      <c r="AA45" s="759">
        <v>5.4840937935038414E-3</v>
      </c>
      <c r="AB45" s="760">
        <f>(WTT_Electricity_EF[[#This Row],[Electricity (generation) - kg CO2e/kWh]]+WTT_Electricity_EF[[#This Row],[Electricity (T&amp;D) - kg CO2e/kWh]])/1000</f>
        <v>5.7462592502592013E-5</v>
      </c>
      <c r="AF45" s="761" t="str">
        <f>_xlfn.CONCAT(WTT_Fuel_EF[[#This Row],[Fuel]],WTT_Fuel_EF[[#This Row],[Unit]])</f>
        <v>Diesel (average biofuel blend)litres</v>
      </c>
      <c r="AG45" s="737" t="s">
        <v>1150</v>
      </c>
      <c r="AH45" s="737" t="s">
        <v>981</v>
      </c>
      <c r="AI45" s="737">
        <v>0.60985999999999996</v>
      </c>
      <c r="BE45" s="767" t="s">
        <v>471</v>
      </c>
      <c r="BF45" s="768" t="s">
        <v>431</v>
      </c>
      <c r="BG45" s="768">
        <v>0.48</v>
      </c>
      <c r="BH45" s="768">
        <v>0.05</v>
      </c>
      <c r="BI45" s="768">
        <v>0.17</v>
      </c>
      <c r="BJ45" s="768" t="s">
        <v>431</v>
      </c>
      <c r="BK45" s="768" t="s">
        <v>431</v>
      </c>
      <c r="BW45" s="788" t="s">
        <v>382</v>
      </c>
      <c r="BX45" s="788">
        <v>1046.0999999999999</v>
      </c>
      <c r="BY45" s="788">
        <v>9.5000000000000001E-2</v>
      </c>
      <c r="BZ45" s="788">
        <v>1.4E-2</v>
      </c>
      <c r="CA45" s="788"/>
      <c r="CB45" s="789">
        <f t="shared" si="3"/>
        <v>4.7740064047318811E-4</v>
      </c>
    </row>
    <row r="46" spans="16:80">
      <c r="P46" s="748">
        <v>112420</v>
      </c>
      <c r="Q46" s="737" t="s">
        <v>1153</v>
      </c>
      <c r="R46" s="748" t="s">
        <v>971</v>
      </c>
      <c r="S46" s="748">
        <v>1.375</v>
      </c>
      <c r="T46" s="757">
        <f>EEIO_EmissionFactors[[#This Row],[GHG Emissions (kg CO2e/2021 USD)]]/1000</f>
        <v>1.3749999999999999E-3</v>
      </c>
      <c r="U46" s="748" t="s">
        <v>1137</v>
      </c>
      <c r="Y46" s="758" t="s">
        <v>1154</v>
      </c>
      <c r="Z46" s="759">
        <v>0.10633451786982429</v>
      </c>
      <c r="AA46" s="759">
        <v>1.6467071341470012E-2</v>
      </c>
      <c r="AB46" s="760">
        <f>(WTT_Electricity_EF[[#This Row],[Electricity (generation) - kg CO2e/kWh]]+WTT_Electricity_EF[[#This Row],[Electricity (T&amp;D) - kg CO2e/kWh]])/1000</f>
        <v>1.228015892112943E-4</v>
      </c>
      <c r="AF46" s="770" t="str">
        <f>_xlfn.CONCAT(WTT_Fuel_EF[[#This Row],[Fuel]],WTT_Fuel_EF[[#This Row],[Unit]])</f>
        <v>Diesel (average biofuel blend)kWh (Net CV)</v>
      </c>
      <c r="AG46" s="737" t="s">
        <v>1150</v>
      </c>
      <c r="AH46" s="737" t="s">
        <v>989</v>
      </c>
      <c r="AI46" s="737">
        <v>6.1089999999999998E-2</v>
      </c>
      <c r="BE46" s="767" t="s">
        <v>472</v>
      </c>
      <c r="BF46" s="768" t="s">
        <v>431</v>
      </c>
      <c r="BG46" s="768">
        <v>0.52</v>
      </c>
      <c r="BH46" s="768">
        <v>0.43</v>
      </c>
      <c r="BI46" s="768" t="s">
        <v>431</v>
      </c>
      <c r="BJ46" s="768" t="s">
        <v>431</v>
      </c>
      <c r="BK46" s="768" t="s">
        <v>431</v>
      </c>
      <c r="BW46" s="788" t="s">
        <v>383</v>
      </c>
      <c r="BX46" s="788">
        <v>1158.9000000000001</v>
      </c>
      <c r="BY46" s="788">
        <v>0.109</v>
      </c>
      <c r="BZ46" s="788">
        <v>1.6E-2</v>
      </c>
      <c r="CA46" s="788"/>
      <c r="CB46" s="789">
        <f t="shared" si="3"/>
        <v>5.2898504050584699E-4</v>
      </c>
    </row>
    <row r="47" spans="16:80">
      <c r="P47" s="748">
        <v>112511</v>
      </c>
      <c r="Q47" s="737" t="s">
        <v>1155</v>
      </c>
      <c r="R47" s="748" t="s">
        <v>971</v>
      </c>
      <c r="S47" s="748">
        <v>1.375</v>
      </c>
      <c r="T47" s="757">
        <f>EEIO_EmissionFactors[[#This Row],[GHG Emissions (kg CO2e/2021 USD)]]/1000</f>
        <v>1.3749999999999999E-3</v>
      </c>
      <c r="U47" s="748" t="s">
        <v>1137</v>
      </c>
      <c r="Y47" s="758" t="s">
        <v>1156</v>
      </c>
      <c r="Z47" s="759">
        <v>9.7858265011412968E-2</v>
      </c>
      <c r="AA47" s="759">
        <v>1.3285018295948242E-2</v>
      </c>
      <c r="AB47" s="760">
        <f>(WTT_Electricity_EF[[#This Row],[Electricity (generation) - kg CO2e/kWh]]+WTT_Electricity_EF[[#This Row],[Electricity (T&amp;D) - kg CO2e/kWh]])/1000</f>
        <v>1.1114328330736122E-4</v>
      </c>
      <c r="AF47" s="761" t="str">
        <f>_xlfn.CONCAT(WTT_Fuel_EF[[#This Row],[Fuel]],WTT_Fuel_EF[[#This Row],[Unit]])</f>
        <v>Diesel (average biofuel blend)kWh (Gross CV)</v>
      </c>
      <c r="AG47" s="737" t="s">
        <v>1150</v>
      </c>
      <c r="AH47" s="737" t="s">
        <v>993</v>
      </c>
      <c r="AI47" s="737">
        <v>5.7500000000000002E-2</v>
      </c>
      <c r="BE47" s="767" t="s">
        <v>473</v>
      </c>
      <c r="BF47" s="768" t="s">
        <v>431</v>
      </c>
      <c r="BG47" s="768">
        <v>0.02</v>
      </c>
      <c r="BH47" s="768">
        <v>1.68</v>
      </c>
      <c r="BI47" s="768" t="s">
        <v>431</v>
      </c>
      <c r="BJ47" s="768" t="s">
        <v>431</v>
      </c>
      <c r="BK47" s="768" t="s">
        <v>431</v>
      </c>
      <c r="BW47" s="788" t="s">
        <v>384</v>
      </c>
      <c r="BX47" s="788">
        <v>991.7</v>
      </c>
      <c r="BY47" s="788">
        <v>0.108</v>
      </c>
      <c r="BZ47" s="788">
        <v>1.6E-2</v>
      </c>
      <c r="CA47" s="788"/>
      <c r="CB47" s="789">
        <f t="shared" si="3"/>
        <v>4.5313205903965313E-4</v>
      </c>
    </row>
    <row r="48" spans="16:80">
      <c r="P48" s="748">
        <v>112512</v>
      </c>
      <c r="Q48" s="737" t="s">
        <v>1157</v>
      </c>
      <c r="R48" s="748" t="s">
        <v>971</v>
      </c>
      <c r="S48" s="748">
        <v>1.375</v>
      </c>
      <c r="T48" s="757">
        <f>EEIO_EmissionFactors[[#This Row],[GHG Emissions (kg CO2e/2021 USD)]]/1000</f>
        <v>1.3749999999999999E-3</v>
      </c>
      <c r="U48" s="748" t="s">
        <v>1137</v>
      </c>
      <c r="Y48" s="758" t="s">
        <v>1158</v>
      </c>
      <c r="Z48" s="759">
        <v>0.17159543029238331</v>
      </c>
      <c r="AA48" s="759">
        <v>1.8433823780193481E-2</v>
      </c>
      <c r="AB48" s="760">
        <f>(WTT_Electricity_EF[[#This Row],[Electricity (generation) - kg CO2e/kWh]]+WTT_Electricity_EF[[#This Row],[Electricity (T&amp;D) - kg CO2e/kWh]])/1000</f>
        <v>1.9002925407257679E-4</v>
      </c>
      <c r="AF48" s="770" t="str">
        <f>_xlfn.CONCAT(WTT_Fuel_EF[[#This Row],[Fuel]],WTT_Fuel_EF[[#This Row],[Unit]])</f>
        <v>Fuel oiltonnes</v>
      </c>
      <c r="AG48" s="737" t="s">
        <v>1159</v>
      </c>
      <c r="AH48" s="737" t="s">
        <v>975</v>
      </c>
      <c r="AI48" s="737">
        <v>709.08076000000005</v>
      </c>
      <c r="BE48" s="767" t="s">
        <v>474</v>
      </c>
      <c r="BF48" s="768" t="s">
        <v>431</v>
      </c>
      <c r="BG48" s="768">
        <v>0.02</v>
      </c>
      <c r="BH48" s="768">
        <v>0.4</v>
      </c>
      <c r="BI48" s="768" t="s">
        <v>431</v>
      </c>
      <c r="BJ48" s="768" t="s">
        <v>431</v>
      </c>
      <c r="BK48" s="768" t="s">
        <v>431</v>
      </c>
      <c r="BW48" s="788" t="s">
        <v>385</v>
      </c>
      <c r="BX48" s="788">
        <v>1031.5999999999999</v>
      </c>
      <c r="BY48" s="788">
        <v>0.08</v>
      </c>
      <c r="BZ48" s="788">
        <v>1.2E-2</v>
      </c>
      <c r="CA48" s="788"/>
      <c r="CB48" s="789">
        <f t="shared" si="3"/>
        <v>4.70392176429498E-4</v>
      </c>
    </row>
    <row r="49" spans="16:80">
      <c r="P49" s="748">
        <v>112519</v>
      </c>
      <c r="Q49" s="737" t="s">
        <v>1160</v>
      </c>
      <c r="R49" s="748" t="s">
        <v>971</v>
      </c>
      <c r="S49" s="748">
        <v>1.375</v>
      </c>
      <c r="T49" s="757">
        <f>EEIO_EmissionFactors[[#This Row],[GHG Emissions (kg CO2e/2021 USD)]]/1000</f>
        <v>1.3749999999999999E-3</v>
      </c>
      <c r="U49" s="748" t="s">
        <v>1137</v>
      </c>
      <c r="Y49" s="758" t="s">
        <v>1161</v>
      </c>
      <c r="Z49" s="759">
        <v>0.10932045223322208</v>
      </c>
      <c r="AA49" s="759">
        <v>1.233906843058262E-3</v>
      </c>
      <c r="AB49" s="760">
        <f>(WTT_Electricity_EF[[#This Row],[Electricity (generation) - kg CO2e/kWh]]+WTT_Electricity_EF[[#This Row],[Electricity (T&amp;D) - kg CO2e/kWh]])/1000</f>
        <v>1.1055435907628033E-4</v>
      </c>
      <c r="AF49" s="761" t="str">
        <f>_xlfn.CONCAT(WTT_Fuel_EF[[#This Row],[Fuel]],WTT_Fuel_EF[[#This Row],[Unit]])</f>
        <v>Fuel oillitres</v>
      </c>
      <c r="AG49" s="737" t="s">
        <v>1159</v>
      </c>
      <c r="AH49" s="737" t="s">
        <v>981</v>
      </c>
      <c r="AI49" s="737">
        <v>0.69723000000000002</v>
      </c>
      <c r="BE49" s="767" t="s">
        <v>475</v>
      </c>
      <c r="BF49" s="768" t="s">
        <v>431</v>
      </c>
      <c r="BG49" s="768">
        <v>0.02</v>
      </c>
      <c r="BH49" s="768">
        <v>0.89</v>
      </c>
      <c r="BI49" s="768" t="s">
        <v>431</v>
      </c>
      <c r="BJ49" s="768" t="s">
        <v>431</v>
      </c>
      <c r="BK49" s="768" t="s">
        <v>431</v>
      </c>
      <c r="BW49" s="788" t="s">
        <v>386</v>
      </c>
      <c r="BX49" s="788">
        <v>772.7</v>
      </c>
      <c r="BY49" s="788">
        <v>0.04</v>
      </c>
      <c r="BZ49" s="788">
        <v>6.0000000000000001E-3</v>
      </c>
      <c r="CA49" s="788"/>
      <c r="CB49" s="789">
        <f t="shared" si="3"/>
        <v>3.5172410664876489E-4</v>
      </c>
    </row>
    <row r="50" spans="16:80">
      <c r="P50" s="748">
        <v>112910</v>
      </c>
      <c r="Q50" s="737" t="s">
        <v>1162</v>
      </c>
      <c r="R50" s="748" t="s">
        <v>971</v>
      </c>
      <c r="S50" s="748">
        <v>1.375</v>
      </c>
      <c r="T50" s="757">
        <f>EEIO_EmissionFactors[[#This Row],[GHG Emissions (kg CO2e/2021 USD)]]/1000</f>
        <v>1.3749999999999999E-3</v>
      </c>
      <c r="U50" s="748" t="s">
        <v>1137</v>
      </c>
      <c r="Y50" s="758" t="s">
        <v>1163</v>
      </c>
      <c r="Z50" s="759">
        <v>4.343155970644124E-2</v>
      </c>
      <c r="AA50" s="759">
        <v>2.0681697880585467E-3</v>
      </c>
      <c r="AB50" s="760">
        <f>(WTT_Electricity_EF[[#This Row],[Electricity (generation) - kg CO2e/kWh]]+WTT_Electricity_EF[[#This Row],[Electricity (T&amp;D) - kg CO2e/kWh]])/1000</f>
        <v>4.5499729494499786E-5</v>
      </c>
      <c r="AF50" s="770" t="str">
        <f>_xlfn.CONCAT(WTT_Fuel_EF[[#This Row],[Fuel]],WTT_Fuel_EF[[#This Row],[Unit]])</f>
        <v>Fuel oilkWh (Net CV)</v>
      </c>
      <c r="AG50" s="737" t="s">
        <v>1159</v>
      </c>
      <c r="AH50" s="737" t="s">
        <v>989</v>
      </c>
      <c r="AI50" s="737">
        <v>6.2640000000000001E-2</v>
      </c>
      <c r="BE50" s="767" t="s">
        <v>476</v>
      </c>
      <c r="BF50" s="768" t="s">
        <v>431</v>
      </c>
      <c r="BG50" s="768">
        <v>0.02</v>
      </c>
      <c r="BH50" s="768">
        <v>0.74</v>
      </c>
      <c r="BI50" s="768" t="s">
        <v>431</v>
      </c>
      <c r="BJ50" s="768" t="s">
        <v>431</v>
      </c>
      <c r="BK50" s="768" t="s">
        <v>431</v>
      </c>
      <c r="BW50" s="788" t="s">
        <v>387</v>
      </c>
      <c r="BX50" s="788">
        <v>1543</v>
      </c>
      <c r="BY50" s="788">
        <v>0.17100000000000001</v>
      </c>
      <c r="BZ50" s="788">
        <v>2.5000000000000001E-2</v>
      </c>
      <c r="CA50" s="788"/>
      <c r="CB50" s="789">
        <f t="shared" si="3"/>
        <v>7.0508386932895475E-4</v>
      </c>
    </row>
    <row r="51" spans="16:80">
      <c r="P51" s="748">
        <v>112920</v>
      </c>
      <c r="Q51" s="737" t="s">
        <v>1164</v>
      </c>
      <c r="R51" s="748" t="s">
        <v>971</v>
      </c>
      <c r="S51" s="748">
        <v>1.375</v>
      </c>
      <c r="T51" s="757">
        <f>EEIO_EmissionFactors[[#This Row],[GHG Emissions (kg CO2e/2021 USD)]]/1000</f>
        <v>1.3749999999999999E-3</v>
      </c>
      <c r="U51" s="748" t="s">
        <v>1137</v>
      </c>
      <c r="Y51" s="758" t="s">
        <v>1165</v>
      </c>
      <c r="Z51" s="759">
        <v>7.2991559011045301E-2</v>
      </c>
      <c r="AA51" s="759">
        <v>4.6809829776824378E-3</v>
      </c>
      <c r="AB51" s="760">
        <f>(WTT_Electricity_EF[[#This Row],[Electricity (generation) - kg CO2e/kWh]]+WTT_Electricity_EF[[#This Row],[Electricity (T&amp;D) - kg CO2e/kWh]])/1000</f>
        <v>7.767254198872774E-5</v>
      </c>
      <c r="AF51" s="761" t="str">
        <f>_xlfn.CONCAT(WTT_Fuel_EF[[#This Row],[Fuel]],WTT_Fuel_EF[[#This Row],[Unit]])</f>
        <v>Fuel oilkWh (Gross CV)</v>
      </c>
      <c r="AG51" s="737" t="s">
        <v>1159</v>
      </c>
      <c r="AH51" s="737" t="s">
        <v>993</v>
      </c>
      <c r="AI51" s="737">
        <v>5.8880000000000002E-2</v>
      </c>
      <c r="BE51" s="767" t="s">
        <v>477</v>
      </c>
      <c r="BF51" s="768" t="s">
        <v>431</v>
      </c>
      <c r="BG51" s="768">
        <v>0.02</v>
      </c>
      <c r="BH51" s="768">
        <v>0.64</v>
      </c>
      <c r="BI51" s="768" t="s">
        <v>431</v>
      </c>
      <c r="BJ51" s="768" t="s">
        <v>431</v>
      </c>
      <c r="BK51" s="768" t="s">
        <v>431</v>
      </c>
      <c r="BW51" s="788" t="s">
        <v>388</v>
      </c>
      <c r="BX51" s="788">
        <v>891.9</v>
      </c>
      <c r="BY51" s="788">
        <v>6.7000000000000004E-2</v>
      </c>
      <c r="BZ51" s="788">
        <v>0.01</v>
      </c>
      <c r="CA51" s="788"/>
      <c r="CB51" s="789">
        <f t="shared" si="3"/>
        <v>4.0661837414157534E-4</v>
      </c>
    </row>
    <row r="52" spans="16:80">
      <c r="P52" s="748">
        <v>112930</v>
      </c>
      <c r="Q52" s="737" t="s">
        <v>1166</v>
      </c>
      <c r="R52" s="748" t="s">
        <v>971</v>
      </c>
      <c r="S52" s="748">
        <v>1.375</v>
      </c>
      <c r="T52" s="757">
        <f>EEIO_EmissionFactors[[#This Row],[GHG Emissions (kg CO2e/2021 USD)]]/1000</f>
        <v>1.3749999999999999E-3</v>
      </c>
      <c r="U52" s="748" t="s">
        <v>1137</v>
      </c>
      <c r="Y52" s="758" t="s">
        <v>1167</v>
      </c>
      <c r="Z52" s="759">
        <v>0.17813451163500615</v>
      </c>
      <c r="AA52" s="759">
        <v>1.9716692100651568E-2</v>
      </c>
      <c r="AB52" s="760">
        <f>(WTT_Electricity_EF[[#This Row],[Electricity (generation) - kg CO2e/kWh]]+WTT_Electricity_EF[[#This Row],[Electricity (T&amp;D) - kg CO2e/kWh]])/1000</f>
        <v>1.9785120373565774E-4</v>
      </c>
      <c r="AF52" s="770" t="str">
        <f>_xlfn.CONCAT(WTT_Fuel_EF[[#This Row],[Fuel]],WTT_Fuel_EF[[#This Row],[Unit]])</f>
        <v>Gas oiltonnes</v>
      </c>
      <c r="AG52" s="737" t="s">
        <v>1168</v>
      </c>
      <c r="AH52" s="737" t="s">
        <v>975</v>
      </c>
      <c r="AI52" s="737">
        <v>740.69721000000004</v>
      </c>
      <c r="BE52" s="767" t="s">
        <v>478</v>
      </c>
      <c r="BF52" s="768" t="s">
        <v>431</v>
      </c>
      <c r="BG52" s="768">
        <v>0.02</v>
      </c>
      <c r="BH52" s="768">
        <v>2.23</v>
      </c>
      <c r="BI52" s="768" t="s">
        <v>431</v>
      </c>
      <c r="BJ52" s="768" t="s">
        <v>431</v>
      </c>
      <c r="BK52" s="768" t="s">
        <v>431</v>
      </c>
      <c r="BW52" s="788" t="s">
        <v>389</v>
      </c>
      <c r="BX52" s="788">
        <v>931.6</v>
      </c>
      <c r="BY52" s="788">
        <v>8.6999999999999994E-2</v>
      </c>
      <c r="BZ52" s="788">
        <v>1.2999999999999999E-2</v>
      </c>
      <c r="CA52" s="788"/>
      <c r="CB52" s="789">
        <f t="shared" si="3"/>
        <v>4.2524244541009335E-4</v>
      </c>
    </row>
    <row r="53" spans="16:80">
      <c r="P53" s="748">
        <v>112990</v>
      </c>
      <c r="Q53" s="737" t="s">
        <v>1169</v>
      </c>
      <c r="R53" s="748" t="s">
        <v>971</v>
      </c>
      <c r="S53" s="748">
        <v>1.375</v>
      </c>
      <c r="T53" s="757">
        <f>EEIO_EmissionFactors[[#This Row],[GHG Emissions (kg CO2e/2021 USD)]]/1000</f>
        <v>1.3749999999999999E-3</v>
      </c>
      <c r="U53" s="748" t="s">
        <v>1137</v>
      </c>
      <c r="Y53" s="758" t="s">
        <v>1170</v>
      </c>
      <c r="Z53" s="759">
        <v>0.12357234232521178</v>
      </c>
      <c r="AA53" s="759">
        <v>4.2285255600080542E-3</v>
      </c>
      <c r="AB53" s="760">
        <f>(WTT_Electricity_EF[[#This Row],[Electricity (generation) - kg CO2e/kWh]]+WTT_Electricity_EF[[#This Row],[Electricity (T&amp;D) - kg CO2e/kWh]])/1000</f>
        <v>1.2780086788521982E-4</v>
      </c>
      <c r="AF53" s="761" t="str">
        <f>_xlfn.CONCAT(WTT_Fuel_EF[[#This Row],[Fuel]],WTT_Fuel_EF[[#This Row],[Unit]])</f>
        <v>Gas oillitres</v>
      </c>
      <c r="AG53" s="737" t="s">
        <v>1168</v>
      </c>
      <c r="AH53" s="737" t="s">
        <v>981</v>
      </c>
      <c r="AI53" s="737">
        <v>0.63253000000000004</v>
      </c>
      <c r="BE53" s="767" t="s">
        <v>479</v>
      </c>
      <c r="BF53" s="768" t="s">
        <v>431</v>
      </c>
      <c r="BG53" s="768">
        <v>0.02</v>
      </c>
      <c r="BH53" s="768">
        <v>1.92</v>
      </c>
      <c r="BI53" s="768" t="s">
        <v>431</v>
      </c>
      <c r="BJ53" s="768" t="s">
        <v>431</v>
      </c>
      <c r="BK53" s="768" t="s">
        <v>431</v>
      </c>
      <c r="BW53" s="788" t="s">
        <v>390</v>
      </c>
      <c r="BX53" s="788">
        <v>639.70000000000005</v>
      </c>
      <c r="BY53" s="788">
        <v>5.1999999999999998E-2</v>
      </c>
      <c r="BZ53" s="788">
        <v>7.0000000000000001E-3</v>
      </c>
      <c r="CA53" s="788"/>
      <c r="CB53" s="789">
        <f t="shared" si="3"/>
        <v>2.916670446607579E-4</v>
      </c>
    </row>
    <row r="54" spans="16:80">
      <c r="P54" s="748">
        <v>113110</v>
      </c>
      <c r="Q54" s="737" t="s">
        <v>1171</v>
      </c>
      <c r="R54" s="748" t="s">
        <v>971</v>
      </c>
      <c r="S54" s="748">
        <v>0.30099999999999999</v>
      </c>
      <c r="T54" s="757">
        <f>EEIO_EmissionFactors[[#This Row],[GHG Emissions (kg CO2e/2021 USD)]]/1000</f>
        <v>3.01E-4</v>
      </c>
      <c r="U54" s="748">
        <v>113000</v>
      </c>
      <c r="Y54" s="758" t="s">
        <v>1172</v>
      </c>
      <c r="Z54" s="759">
        <v>6.0699847632759124E-2</v>
      </c>
      <c r="AA54" s="759">
        <v>6.469746160657831E-3</v>
      </c>
      <c r="AB54" s="760">
        <f>(WTT_Electricity_EF[[#This Row],[Electricity (generation) - kg CO2e/kWh]]+WTT_Electricity_EF[[#This Row],[Electricity (T&amp;D) - kg CO2e/kWh]])/1000</f>
        <v>6.7169593793416963E-5</v>
      </c>
      <c r="AF54" s="770" t="str">
        <f>_xlfn.CONCAT(WTT_Fuel_EF[[#This Row],[Fuel]],WTT_Fuel_EF[[#This Row],[Unit]])</f>
        <v>Gas oilkWh (Net CV)</v>
      </c>
      <c r="AG54" s="737" t="s">
        <v>1168</v>
      </c>
      <c r="AH54" s="737" t="s">
        <v>989</v>
      </c>
      <c r="AI54" s="737">
        <v>6.2640000000000001E-2</v>
      </c>
      <c r="BE54" s="767" t="s">
        <v>480</v>
      </c>
      <c r="BF54" s="768" t="s">
        <v>431</v>
      </c>
      <c r="BG54" s="768">
        <v>0.02</v>
      </c>
      <c r="BH54" s="768">
        <v>0.87</v>
      </c>
      <c r="BI54" s="768" t="s">
        <v>431</v>
      </c>
      <c r="BJ54" s="768" t="s">
        <v>431</v>
      </c>
      <c r="BK54" s="768" t="s">
        <v>431</v>
      </c>
      <c r="BW54" s="788" t="s">
        <v>391</v>
      </c>
      <c r="BX54" s="788">
        <v>852.3</v>
      </c>
      <c r="BY54" s="788">
        <v>7.0999999999999994E-2</v>
      </c>
      <c r="BZ54" s="788">
        <v>0.01</v>
      </c>
      <c r="CA54" s="788"/>
      <c r="CB54" s="789">
        <f t="shared" si="3"/>
        <v>3.8870508296214305E-4</v>
      </c>
    </row>
    <row r="55" spans="16:80">
      <c r="P55" s="748">
        <v>113210</v>
      </c>
      <c r="Q55" s="737" t="s">
        <v>1173</v>
      </c>
      <c r="R55" s="748" t="s">
        <v>971</v>
      </c>
      <c r="S55" s="748">
        <v>0.30099999999999999</v>
      </c>
      <c r="T55" s="757">
        <f>EEIO_EmissionFactors[[#This Row],[GHG Emissions (kg CO2e/2021 USD)]]/1000</f>
        <v>3.01E-4</v>
      </c>
      <c r="U55" s="748">
        <v>113000</v>
      </c>
      <c r="Y55" s="758" t="s">
        <v>1174</v>
      </c>
      <c r="Z55" s="759">
        <v>2.463293688116013E-3</v>
      </c>
      <c r="AA55" s="759">
        <v>2.0347536967032107E-4</v>
      </c>
      <c r="AB55" s="760">
        <f>(WTT_Electricity_EF[[#This Row],[Electricity (generation) - kg CO2e/kWh]]+WTT_Electricity_EF[[#This Row],[Electricity (T&amp;D) - kg CO2e/kWh]])/1000</f>
        <v>2.6667690577863341E-6</v>
      </c>
      <c r="AF55" s="761" t="str">
        <f>_xlfn.CONCAT(WTT_Fuel_EF[[#This Row],[Fuel]],WTT_Fuel_EF[[#This Row],[Unit]])</f>
        <v>Gas oilkWh (Gross CV)</v>
      </c>
      <c r="AG55" s="737" t="s">
        <v>1168</v>
      </c>
      <c r="AH55" s="737" t="s">
        <v>993</v>
      </c>
      <c r="AI55" s="737">
        <v>5.8880000000000002E-2</v>
      </c>
      <c r="BE55" s="767" t="s">
        <v>481</v>
      </c>
      <c r="BF55" s="768" t="s">
        <v>431</v>
      </c>
      <c r="BG55" s="768">
        <v>0.02</v>
      </c>
      <c r="BH55" s="768" t="s">
        <v>431</v>
      </c>
      <c r="BI55" s="768" t="s">
        <v>431</v>
      </c>
      <c r="BJ55" s="768" t="s">
        <v>431</v>
      </c>
      <c r="BK55" s="768" t="s">
        <v>431</v>
      </c>
      <c r="BW55" s="788" t="s">
        <v>1132</v>
      </c>
      <c r="BX55" s="788"/>
      <c r="BY55" s="788"/>
      <c r="BZ55" s="788"/>
      <c r="CA55" s="788">
        <v>0.3</v>
      </c>
      <c r="CB55" s="789">
        <f>CA55/$BX$72</f>
        <v>2.9999999999999997E-4</v>
      </c>
    </row>
    <row r="56" spans="16:80">
      <c r="P56" s="748">
        <v>113310</v>
      </c>
      <c r="Q56" s="737" t="s">
        <v>1175</v>
      </c>
      <c r="R56" s="748" t="s">
        <v>971</v>
      </c>
      <c r="S56" s="748">
        <v>0.30099999999999999</v>
      </c>
      <c r="T56" s="757">
        <f>EEIO_EmissionFactors[[#This Row],[GHG Emissions (kg CO2e/2021 USD)]]/1000</f>
        <v>3.01E-4</v>
      </c>
      <c r="U56" s="748">
        <v>113000</v>
      </c>
      <c r="Y56" s="758" t="s">
        <v>1176</v>
      </c>
      <c r="Z56" s="759">
        <v>6.7179586964356726E-3</v>
      </c>
      <c r="AA56" s="759">
        <v>4.926771272216764E-4</v>
      </c>
      <c r="AB56" s="760">
        <f>(WTT_Electricity_EF[[#This Row],[Electricity (generation) - kg CO2e/kWh]]+WTT_Electricity_EF[[#This Row],[Electricity (T&amp;D) - kg CO2e/kWh]])/1000</f>
        <v>7.2106358236573485E-6</v>
      </c>
      <c r="AF56" s="770" t="str">
        <f>_xlfn.CONCAT(WTT_Fuel_EF[[#This Row],[Fuel]],WTT_Fuel_EF[[#This Row],[Unit]])</f>
        <v>LNGtonnes</v>
      </c>
      <c r="AG56" s="737" t="s">
        <v>328</v>
      </c>
      <c r="AH56" s="737" t="s">
        <v>975</v>
      </c>
      <c r="AI56" s="737">
        <v>885.68705999999997</v>
      </c>
      <c r="BE56" s="767" t="s">
        <v>482</v>
      </c>
      <c r="BF56" s="768">
        <v>0.01</v>
      </c>
      <c r="BG56" s="768">
        <v>0.02</v>
      </c>
      <c r="BH56" s="768" t="s">
        <v>431</v>
      </c>
      <c r="BI56" s="768" t="s">
        <v>431</v>
      </c>
      <c r="BJ56" s="768" t="s">
        <v>431</v>
      </c>
      <c r="BK56" s="768" t="s">
        <v>431</v>
      </c>
      <c r="BW56" s="788" t="s">
        <v>1176</v>
      </c>
      <c r="BX56" s="788"/>
      <c r="BY56" s="788"/>
      <c r="BZ56" s="788"/>
      <c r="CA56" s="788">
        <v>1.163E-2</v>
      </c>
      <c r="CB56" s="789">
        <f t="shared" ref="CB56:CB70" si="4">CA56/$BX$72</f>
        <v>1.163E-5</v>
      </c>
    </row>
    <row r="57" spans="16:80">
      <c r="P57" s="748">
        <v>114111</v>
      </c>
      <c r="Q57" s="737" t="s">
        <v>1177</v>
      </c>
      <c r="R57" s="748" t="s">
        <v>971</v>
      </c>
      <c r="S57" s="748">
        <v>0.26700000000000002</v>
      </c>
      <c r="T57" s="757">
        <f>EEIO_EmissionFactors[[#This Row],[GHG Emissions (kg CO2e/2021 USD)]]/1000</f>
        <v>2.6700000000000004E-4</v>
      </c>
      <c r="U57" s="748">
        <v>114000</v>
      </c>
      <c r="Y57" s="758" t="s">
        <v>1178</v>
      </c>
      <c r="Z57" s="759">
        <v>0.11373628109535547</v>
      </c>
      <c r="AA57" s="759">
        <v>7.8046722046103698E-3</v>
      </c>
      <c r="AB57" s="760">
        <f>(WTT_Electricity_EF[[#This Row],[Electricity (generation) - kg CO2e/kWh]]+WTT_Electricity_EF[[#This Row],[Electricity (T&amp;D) - kg CO2e/kWh]])/1000</f>
        <v>1.2154095329996584E-4</v>
      </c>
      <c r="AF57" s="761" t="str">
        <f>_xlfn.CONCAT(WTT_Fuel_EF[[#This Row],[Fuel]],WTT_Fuel_EF[[#This Row],[Unit]])</f>
        <v>LNGlitres</v>
      </c>
      <c r="AG57" s="737" t="s">
        <v>328</v>
      </c>
      <c r="AH57" s="737" t="s">
        <v>981</v>
      </c>
      <c r="AI57" s="737">
        <v>0.40076000000000001</v>
      </c>
      <c r="BE57" s="767" t="s">
        <v>483</v>
      </c>
      <c r="BF57" s="768">
        <v>0.01</v>
      </c>
      <c r="BG57" s="768">
        <v>0.02</v>
      </c>
      <c r="BH57" s="768" t="s">
        <v>431</v>
      </c>
      <c r="BI57" s="768" t="s">
        <v>431</v>
      </c>
      <c r="BJ57" s="768" t="s">
        <v>431</v>
      </c>
      <c r="BK57" s="768" t="s">
        <v>431</v>
      </c>
      <c r="BW57" s="788" t="s">
        <v>1051</v>
      </c>
      <c r="BX57" s="788"/>
      <c r="BY57" s="788"/>
      <c r="BZ57" s="788"/>
      <c r="CA57" s="788">
        <v>0.37763999999999998</v>
      </c>
      <c r="CB57" s="789">
        <f t="shared" si="4"/>
        <v>3.7764E-4</v>
      </c>
    </row>
    <row r="58" spans="16:80">
      <c r="P58" s="748">
        <v>114112</v>
      </c>
      <c r="Q58" s="737" t="s">
        <v>1179</v>
      </c>
      <c r="R58" s="748" t="s">
        <v>971</v>
      </c>
      <c r="S58" s="748">
        <v>0.26700000000000002</v>
      </c>
      <c r="T58" s="757">
        <f>EEIO_EmissionFactors[[#This Row],[GHG Emissions (kg CO2e/2021 USD)]]/1000</f>
        <v>2.6700000000000004E-4</v>
      </c>
      <c r="U58" s="748">
        <v>114000</v>
      </c>
      <c r="Y58" s="758" t="s">
        <v>1180</v>
      </c>
      <c r="Z58" s="759">
        <v>0.10265551091992281</v>
      </c>
      <c r="AA58" s="759">
        <v>1.2738593897678365E-2</v>
      </c>
      <c r="AB58" s="760">
        <f>(WTT_Electricity_EF[[#This Row],[Electricity (generation) - kg CO2e/kWh]]+WTT_Electricity_EF[[#This Row],[Electricity (T&amp;D) - kg CO2e/kWh]])/1000</f>
        <v>1.1539410481760117E-4</v>
      </c>
      <c r="AF58" s="770" t="str">
        <f>_xlfn.CONCAT(WTT_Fuel_EF[[#This Row],[Fuel]],WTT_Fuel_EF[[#This Row],[Unit]])</f>
        <v>LNGkWh (Net CV)</v>
      </c>
      <c r="AG58" s="737" t="s">
        <v>328</v>
      </c>
      <c r="AH58" s="737" t="s">
        <v>989</v>
      </c>
      <c r="AI58" s="737">
        <v>7.0550000000000002E-2</v>
      </c>
      <c r="BE58" s="767" t="s">
        <v>204</v>
      </c>
      <c r="BF58" s="768">
        <v>0.1</v>
      </c>
      <c r="BG58" s="768">
        <v>0.02</v>
      </c>
      <c r="BH58" s="768">
        <v>2.21</v>
      </c>
      <c r="BI58" s="768" t="s">
        <v>431</v>
      </c>
      <c r="BJ58" s="768" t="s">
        <v>431</v>
      </c>
      <c r="BK58" s="768" t="s">
        <v>431</v>
      </c>
      <c r="BW58" s="788" t="s">
        <v>992</v>
      </c>
      <c r="BX58" s="788"/>
      <c r="BY58" s="788"/>
      <c r="BZ58" s="788"/>
      <c r="CA58" s="788">
        <v>0.1295</v>
      </c>
      <c r="CB58" s="789">
        <f t="shared" si="4"/>
        <v>1.295E-4</v>
      </c>
    </row>
    <row r="59" spans="16:80">
      <c r="P59" s="748">
        <v>114119</v>
      </c>
      <c r="Q59" s="737" t="s">
        <v>1181</v>
      </c>
      <c r="R59" s="748" t="s">
        <v>971</v>
      </c>
      <c r="S59" s="748">
        <v>0.26700000000000002</v>
      </c>
      <c r="T59" s="757">
        <f>EEIO_EmissionFactors[[#This Row],[GHG Emissions (kg CO2e/2021 USD)]]/1000</f>
        <v>2.6700000000000004E-4</v>
      </c>
      <c r="U59" s="748">
        <v>114000</v>
      </c>
      <c r="Y59" s="758" t="s">
        <v>1182</v>
      </c>
      <c r="Z59" s="759">
        <v>0.10076938044653509</v>
      </c>
      <c r="AA59" s="759">
        <v>1.4433672648148614E-2</v>
      </c>
      <c r="AB59" s="760">
        <f>(WTT_Electricity_EF[[#This Row],[Electricity (generation) - kg CO2e/kWh]]+WTT_Electricity_EF[[#This Row],[Electricity (T&amp;D) - kg CO2e/kWh]])/1000</f>
        <v>1.1520305309468371E-4</v>
      </c>
      <c r="AF59" s="761" t="str">
        <f>_xlfn.CONCAT(WTT_Fuel_EF[[#This Row],[Fuel]],WTT_Fuel_EF[[#This Row],[Unit]])</f>
        <v>LNGkWh (Gross CV)</v>
      </c>
      <c r="AG59" s="737" t="s">
        <v>328</v>
      </c>
      <c r="AH59" s="737" t="s">
        <v>993</v>
      </c>
      <c r="AI59" s="737">
        <v>6.3670000000000004E-2</v>
      </c>
      <c r="BE59" s="767" t="s">
        <v>484</v>
      </c>
      <c r="BF59" s="768">
        <v>0</v>
      </c>
      <c r="BG59" s="768">
        <v>0.02</v>
      </c>
      <c r="BH59" s="768" t="s">
        <v>431</v>
      </c>
      <c r="BI59" s="768" t="s">
        <v>431</v>
      </c>
      <c r="BJ59" s="768" t="s">
        <v>431</v>
      </c>
      <c r="BK59" s="768" t="s">
        <v>431</v>
      </c>
      <c r="BW59" s="788" t="s">
        <v>1109</v>
      </c>
      <c r="BX59" s="788"/>
      <c r="BY59" s="788"/>
      <c r="BZ59" s="788"/>
      <c r="CA59" s="788">
        <v>0.46150000000000002</v>
      </c>
      <c r="CB59" s="789">
        <f t="shared" si="4"/>
        <v>4.615E-4</v>
      </c>
    </row>
    <row r="60" spans="16:80">
      <c r="P60" s="748">
        <v>114210</v>
      </c>
      <c r="Q60" s="737" t="s">
        <v>1183</v>
      </c>
      <c r="R60" s="748" t="s">
        <v>971</v>
      </c>
      <c r="S60" s="748">
        <v>0.26700000000000002</v>
      </c>
      <c r="T60" s="757">
        <f>EEIO_EmissionFactors[[#This Row],[GHG Emissions (kg CO2e/2021 USD)]]/1000</f>
        <v>2.6700000000000004E-4</v>
      </c>
      <c r="U60" s="748">
        <v>114000</v>
      </c>
      <c r="Y60" s="758" t="s">
        <v>1184</v>
      </c>
      <c r="Z60" s="759">
        <v>0.10657110155510525</v>
      </c>
      <c r="AA60" s="759">
        <v>5.7681912812502711E-3</v>
      </c>
      <c r="AB60" s="760">
        <f>(WTT_Electricity_EF[[#This Row],[Electricity (generation) - kg CO2e/kWh]]+WTT_Electricity_EF[[#This Row],[Electricity (T&amp;D) - kg CO2e/kWh]])/1000</f>
        <v>1.1233929283635552E-4</v>
      </c>
      <c r="AF60" s="770" t="str">
        <f>_xlfn.CONCAT(WTT_Fuel_EF[[#This Row],[Fuel]],WTT_Fuel_EF[[#This Row],[Unit]])</f>
        <v>LPGtonnes</v>
      </c>
      <c r="AG60" s="737" t="s">
        <v>326</v>
      </c>
      <c r="AH60" s="737" t="s">
        <v>975</v>
      </c>
      <c r="AI60" s="737">
        <v>347.0093</v>
      </c>
      <c r="BE60" s="767" t="s">
        <v>485</v>
      </c>
      <c r="BF60" s="768">
        <v>0.03</v>
      </c>
      <c r="BG60" s="768">
        <v>0.02</v>
      </c>
      <c r="BH60" s="768">
        <v>0.7</v>
      </c>
      <c r="BI60" s="768" t="s">
        <v>431</v>
      </c>
      <c r="BJ60" s="768" t="s">
        <v>431</v>
      </c>
      <c r="BK60" s="768" t="s">
        <v>431</v>
      </c>
      <c r="BW60" s="788" t="s">
        <v>1170</v>
      </c>
      <c r="BX60" s="788"/>
      <c r="BY60" s="788"/>
      <c r="BZ60" s="788"/>
      <c r="CA60" s="788">
        <v>0.4113</v>
      </c>
      <c r="CB60" s="789">
        <f t="shared" si="4"/>
        <v>4.1130000000000002E-4</v>
      </c>
    </row>
    <row r="61" spans="16:80">
      <c r="P61" s="748">
        <v>115111</v>
      </c>
      <c r="Q61" s="737" t="s">
        <v>1185</v>
      </c>
      <c r="R61" s="748" t="s">
        <v>971</v>
      </c>
      <c r="S61" s="748">
        <v>0.59099999999999997</v>
      </c>
      <c r="T61" s="757">
        <f>EEIO_EmissionFactors[[#This Row],[GHG Emissions (kg CO2e/2021 USD)]]/1000</f>
        <v>5.9099999999999995E-4</v>
      </c>
      <c r="U61" s="748">
        <v>115000</v>
      </c>
      <c r="Y61" s="758" t="s">
        <v>1186</v>
      </c>
      <c r="Z61" s="759">
        <v>0.11873283660230118</v>
      </c>
      <c r="AA61" s="759">
        <v>2.1287253632501033E-2</v>
      </c>
      <c r="AB61" s="760">
        <f>(WTT_Electricity_EF[[#This Row],[Electricity (generation) - kg CO2e/kWh]]+WTT_Electricity_EF[[#This Row],[Electricity (T&amp;D) - kg CO2e/kWh]])/1000</f>
        <v>1.4002009023480222E-4</v>
      </c>
      <c r="AF61" s="761" t="str">
        <f>_xlfn.CONCAT(WTT_Fuel_EF[[#This Row],[Fuel]],WTT_Fuel_EF[[#This Row],[Unit]])</f>
        <v>LPGlitres</v>
      </c>
      <c r="AG61" s="737" t="s">
        <v>326</v>
      </c>
      <c r="AH61" s="737" t="s">
        <v>981</v>
      </c>
      <c r="AI61" s="737">
        <v>0.18382999999999999</v>
      </c>
      <c r="BE61" s="767" t="s">
        <v>486</v>
      </c>
      <c r="BF61" s="768" t="s">
        <v>431</v>
      </c>
      <c r="BG61" s="768">
        <v>0.02</v>
      </c>
      <c r="BH61" s="768" t="s">
        <v>431</v>
      </c>
      <c r="BI61" s="768" t="s">
        <v>431</v>
      </c>
      <c r="BJ61" s="768" t="s">
        <v>431</v>
      </c>
      <c r="BK61" s="768" t="s">
        <v>431</v>
      </c>
      <c r="BW61" s="788" t="s">
        <v>1161</v>
      </c>
      <c r="BX61" s="788"/>
      <c r="BY61" s="788"/>
      <c r="BZ61" s="788"/>
      <c r="CA61" s="788">
        <v>0.40799999999999997</v>
      </c>
      <c r="CB61" s="789">
        <f t="shared" si="4"/>
        <v>4.08E-4</v>
      </c>
    </row>
    <row r="62" spans="16:80">
      <c r="P62" s="748">
        <v>115112</v>
      </c>
      <c r="Q62" s="737" t="s">
        <v>1187</v>
      </c>
      <c r="R62" s="748" t="s">
        <v>971</v>
      </c>
      <c r="S62" s="748">
        <v>0.59099999999999997</v>
      </c>
      <c r="T62" s="757">
        <f>EEIO_EmissionFactors[[#This Row],[GHG Emissions (kg CO2e/2021 USD)]]/1000</f>
        <v>5.9099999999999995E-4</v>
      </c>
      <c r="U62" s="748">
        <v>115000</v>
      </c>
      <c r="Y62" s="758" t="s">
        <v>1188</v>
      </c>
      <c r="Z62" s="759">
        <v>7.5703166175122794E-2</v>
      </c>
      <c r="AA62" s="759">
        <v>5.6372892567829389E-3</v>
      </c>
      <c r="AB62" s="760">
        <f>(WTT_Electricity_EF[[#This Row],[Electricity (generation) - kg CO2e/kWh]]+WTT_Electricity_EF[[#This Row],[Electricity (T&amp;D) - kg CO2e/kWh]])/1000</f>
        <v>8.1340455431905734E-5</v>
      </c>
      <c r="AF62" s="770" t="str">
        <f>_xlfn.CONCAT(WTT_Fuel_EF[[#This Row],[Fuel]],WTT_Fuel_EF[[#This Row],[Unit]])</f>
        <v>LPGkWh (Net CV)</v>
      </c>
      <c r="AG62" s="737" t="s">
        <v>326</v>
      </c>
      <c r="AH62" s="737" t="s">
        <v>989</v>
      </c>
      <c r="AI62" s="737">
        <v>2.7189999999999999E-2</v>
      </c>
      <c r="BE62" s="767" t="s">
        <v>487</v>
      </c>
      <c r="BF62" s="768">
        <v>0.05</v>
      </c>
      <c r="BG62" s="768">
        <v>0.02</v>
      </c>
      <c r="BH62" s="768" t="s">
        <v>431</v>
      </c>
      <c r="BI62" s="768" t="s">
        <v>431</v>
      </c>
      <c r="BJ62" s="768" t="s">
        <v>431</v>
      </c>
      <c r="BK62" s="768" t="s">
        <v>431</v>
      </c>
      <c r="BW62" s="788" t="s">
        <v>1189</v>
      </c>
      <c r="BX62" s="788"/>
      <c r="BY62" s="788"/>
      <c r="BZ62" s="788"/>
      <c r="CA62" s="788">
        <v>0.48399999999999999</v>
      </c>
      <c r="CB62" s="789">
        <f t="shared" si="4"/>
        <v>4.84E-4</v>
      </c>
    </row>
    <row r="63" spans="16:80">
      <c r="P63" s="748">
        <v>115113</v>
      </c>
      <c r="Q63" s="737" t="s">
        <v>1190</v>
      </c>
      <c r="R63" s="748" t="s">
        <v>971</v>
      </c>
      <c r="S63" s="748">
        <v>0.59099999999999997</v>
      </c>
      <c r="T63" s="757">
        <f>EEIO_EmissionFactors[[#This Row],[GHG Emissions (kg CO2e/2021 USD)]]/1000</f>
        <v>5.9099999999999995E-4</v>
      </c>
      <c r="U63" s="748">
        <v>115000</v>
      </c>
      <c r="Y63" s="758" t="s">
        <v>1191</v>
      </c>
      <c r="Z63" s="759">
        <v>3.912609837279072E-2</v>
      </c>
      <c r="AA63" s="759">
        <v>7.8674894729578015E-3</v>
      </c>
      <c r="AB63" s="760">
        <f>(WTT_Electricity_EF[[#This Row],[Electricity (generation) - kg CO2e/kWh]]+WTT_Electricity_EF[[#This Row],[Electricity (T&amp;D) - kg CO2e/kWh]])/1000</f>
        <v>4.6993587845748521E-5</v>
      </c>
      <c r="AF63" s="761" t="str">
        <f>_xlfn.CONCAT(WTT_Fuel_EF[[#This Row],[Fuel]],WTT_Fuel_EF[[#This Row],[Unit]])</f>
        <v>LPGkWh (Gross CV)</v>
      </c>
      <c r="AG63" s="737" t="s">
        <v>326</v>
      </c>
      <c r="AH63" s="737" t="s">
        <v>993</v>
      </c>
      <c r="AI63" s="737">
        <v>2.5319999999999999E-2</v>
      </c>
      <c r="BE63" s="767" t="s">
        <v>488</v>
      </c>
      <c r="BF63" s="768" t="s">
        <v>431</v>
      </c>
      <c r="BG63" s="768">
        <v>0.02</v>
      </c>
      <c r="BH63" s="768">
        <v>0.28999999999999998</v>
      </c>
      <c r="BI63" s="768" t="s">
        <v>431</v>
      </c>
      <c r="BJ63" s="768" t="s">
        <v>431</v>
      </c>
      <c r="BK63" s="768" t="s">
        <v>431</v>
      </c>
      <c r="BW63" s="788" t="s">
        <v>1174</v>
      </c>
      <c r="BX63" s="788"/>
      <c r="BY63" s="788"/>
      <c r="BZ63" s="788"/>
      <c r="CA63" s="788">
        <v>7.6699999999999997E-3</v>
      </c>
      <c r="CB63" s="789">
        <f t="shared" si="4"/>
        <v>7.6699999999999994E-6</v>
      </c>
    </row>
    <row r="64" spans="16:80">
      <c r="P64" s="748">
        <v>115114</v>
      </c>
      <c r="Q64" s="737" t="s">
        <v>1192</v>
      </c>
      <c r="R64" s="748" t="s">
        <v>971</v>
      </c>
      <c r="S64" s="748">
        <v>0.59099999999999997</v>
      </c>
      <c r="T64" s="757">
        <f>EEIO_EmissionFactors[[#This Row],[GHG Emissions (kg CO2e/2021 USD)]]/1000</f>
        <v>5.9099999999999995E-4</v>
      </c>
      <c r="U64" s="748">
        <v>115000</v>
      </c>
      <c r="Y64" s="758" t="s">
        <v>1193</v>
      </c>
      <c r="Z64" s="759">
        <v>0.14819372381563489</v>
      </c>
      <c r="AA64" s="759">
        <v>2.4185058501599323E-2</v>
      </c>
      <c r="AB64" s="760">
        <f>(WTT_Electricity_EF[[#This Row],[Electricity (generation) - kg CO2e/kWh]]+WTT_Electricity_EF[[#This Row],[Electricity (T&amp;D) - kg CO2e/kWh]])/1000</f>
        <v>1.7237878231723421E-4</v>
      </c>
      <c r="AF64" s="770" t="str">
        <f>_xlfn.CONCAT(WTT_Fuel_EF[[#This Row],[Fuel]],WTT_Fuel_EF[[#This Row],[Unit]])</f>
        <v>Lubricantstonnes</v>
      </c>
      <c r="AG64" s="737" t="s">
        <v>243</v>
      </c>
      <c r="AH64" s="737" t="s">
        <v>975</v>
      </c>
      <c r="AI64" s="737">
        <v>824.04840000000002</v>
      </c>
      <c r="BE64" s="767" t="s">
        <v>489</v>
      </c>
      <c r="BF64" s="768" t="s">
        <v>431</v>
      </c>
      <c r="BG64" s="768">
        <v>0.18</v>
      </c>
      <c r="BH64" s="768">
        <v>0.08</v>
      </c>
      <c r="BI64" s="768" t="s">
        <v>431</v>
      </c>
      <c r="BJ64" s="768" t="s">
        <v>431</v>
      </c>
      <c r="BK64" s="768" t="s">
        <v>431</v>
      </c>
      <c r="BW64" s="788" t="s">
        <v>1135</v>
      </c>
      <c r="BX64" s="788"/>
      <c r="BY64" s="788"/>
      <c r="BZ64" s="788"/>
      <c r="CA64" s="788">
        <v>0.37040000000000001</v>
      </c>
      <c r="CB64" s="789">
        <f t="shared" si="4"/>
        <v>3.704E-4</v>
      </c>
    </row>
    <row r="65" spans="16:81">
      <c r="P65" s="748">
        <v>115115</v>
      </c>
      <c r="Q65" s="737" t="s">
        <v>1194</v>
      </c>
      <c r="R65" s="748" t="s">
        <v>971</v>
      </c>
      <c r="S65" s="748">
        <v>0.59099999999999997</v>
      </c>
      <c r="T65" s="757">
        <f>EEIO_EmissionFactors[[#This Row],[GHG Emissions (kg CO2e/2021 USD)]]/1000</f>
        <v>5.9099999999999995E-4</v>
      </c>
      <c r="U65" s="748">
        <v>115000</v>
      </c>
      <c r="Y65" s="758" t="s">
        <v>1195</v>
      </c>
      <c r="Z65" s="759">
        <v>0.1027847680554658</v>
      </c>
      <c r="AA65" s="759">
        <v>1.3587993084264055E-2</v>
      </c>
      <c r="AB65" s="760">
        <f>(WTT_Electricity_EF[[#This Row],[Electricity (generation) - kg CO2e/kWh]]+WTT_Electricity_EF[[#This Row],[Electricity (T&amp;D) - kg CO2e/kWh]])/1000</f>
        <v>1.1637276113972986E-4</v>
      </c>
      <c r="AF65" s="761" t="str">
        <f>_xlfn.CONCAT(WTT_Fuel_EF[[#This Row],[Fuel]],WTT_Fuel_EF[[#This Row],[Unit]])</f>
        <v>Lubricantslitres</v>
      </c>
      <c r="AG65" s="737" t="s">
        <v>243</v>
      </c>
      <c r="AH65" s="737" t="s">
        <v>981</v>
      </c>
      <c r="BW65" s="788" t="s">
        <v>1046</v>
      </c>
      <c r="BX65" s="788"/>
      <c r="BY65" s="788"/>
      <c r="BZ65" s="788"/>
      <c r="CA65" s="788">
        <v>4.0980000000000003E-2</v>
      </c>
      <c r="CB65" s="789">
        <f t="shared" si="4"/>
        <v>4.0980000000000004E-5</v>
      </c>
    </row>
    <row r="66" spans="16:81" ht="15">
      <c r="P66" s="748">
        <v>115116</v>
      </c>
      <c r="Q66" s="737" t="s">
        <v>1196</v>
      </c>
      <c r="R66" s="748" t="s">
        <v>971</v>
      </c>
      <c r="S66" s="748">
        <v>0.59099999999999997</v>
      </c>
      <c r="T66" s="757">
        <f>EEIO_EmissionFactors[[#This Row],[GHG Emissions (kg CO2e/2021 USD)]]/1000</f>
        <v>5.9099999999999995E-4</v>
      </c>
      <c r="U66" s="748">
        <v>115000</v>
      </c>
      <c r="Y66" s="737" t="s">
        <v>1197</v>
      </c>
      <c r="Z66" s="759">
        <v>5.5289999999999999E-2</v>
      </c>
      <c r="AA66" s="759">
        <v>4.8900000000000002E-3</v>
      </c>
      <c r="AB66" s="737">
        <f>(WTT_Electricity_EF[[#This Row],[Electricity (generation) - kg CO2e/kWh]]+WTT_Electricity_EF[[#This Row],[Electricity (T&amp;D) - kg CO2e/kWh]])/1000</f>
        <v>6.0179999999999996E-5</v>
      </c>
      <c r="AF66" s="770" t="str">
        <f>_xlfn.CONCAT(WTT_Fuel_EF[[#This Row],[Fuel]],WTT_Fuel_EF[[#This Row],[Unit]])</f>
        <v>LubricantskWh (Net CV)</v>
      </c>
      <c r="AG66" s="737" t="s">
        <v>243</v>
      </c>
      <c r="AH66" s="737" t="s">
        <v>989</v>
      </c>
      <c r="AI66" s="737">
        <v>7.2800000000000004E-2</v>
      </c>
      <c r="BW66" s="788" t="s">
        <v>1197</v>
      </c>
      <c r="BX66" s="788"/>
      <c r="BY66" s="788"/>
      <c r="BZ66" s="788"/>
      <c r="CA66" s="788">
        <v>0.20707428859060401</v>
      </c>
      <c r="CB66" s="789">
        <f t="shared" si="4"/>
        <v>2.0707428859060401E-4</v>
      </c>
      <c r="CC66" s="794" t="s">
        <v>1198</v>
      </c>
    </row>
    <row r="67" spans="16:81">
      <c r="P67" s="748">
        <v>115210</v>
      </c>
      <c r="Q67" s="737" t="s">
        <v>1199</v>
      </c>
      <c r="R67" s="748" t="s">
        <v>971</v>
      </c>
      <c r="S67" s="748">
        <v>0.59099999999999997</v>
      </c>
      <c r="T67" s="757">
        <f>EEIO_EmissionFactors[[#This Row],[GHG Emissions (kg CO2e/2021 USD)]]/1000</f>
        <v>5.9099999999999995E-4</v>
      </c>
      <c r="U67" s="748">
        <v>115000</v>
      </c>
      <c r="AF67" s="761" t="str">
        <f>_xlfn.CONCAT(WTT_Fuel_EF[[#This Row],[Fuel]],WTT_Fuel_EF[[#This Row],[Unit]])</f>
        <v>LubricantskWh (Gross CV)</v>
      </c>
      <c r="AG67" s="737" t="s">
        <v>243</v>
      </c>
      <c r="AH67" s="737" t="s">
        <v>993</v>
      </c>
      <c r="AI67" s="737">
        <v>6.8430000000000005E-2</v>
      </c>
      <c r="BE67" s="938" t="s">
        <v>1200</v>
      </c>
      <c r="BF67" s="938"/>
      <c r="BG67" s="938"/>
      <c r="BH67" s="938"/>
      <c r="BI67" s="938"/>
      <c r="BJ67" s="938"/>
      <c r="BK67" s="938"/>
      <c r="BW67" s="788" t="s">
        <v>1085</v>
      </c>
      <c r="BX67" s="788"/>
      <c r="BY67" s="788"/>
      <c r="BZ67" s="788"/>
      <c r="CA67" s="788">
        <v>0.71319999999999995</v>
      </c>
      <c r="CB67" s="789">
        <f t="shared" si="4"/>
        <v>7.1319999999999999E-4</v>
      </c>
    </row>
    <row r="68" spans="16:81">
      <c r="P68" s="748">
        <v>115310</v>
      </c>
      <c r="Q68" s="737" t="s">
        <v>1201</v>
      </c>
      <c r="R68" s="748" t="s">
        <v>971</v>
      </c>
      <c r="S68" s="748">
        <v>0.59099999999999997</v>
      </c>
      <c r="T68" s="757">
        <f>EEIO_EmissionFactors[[#This Row],[GHG Emissions (kg CO2e/2021 USD)]]/1000</f>
        <v>5.9099999999999995E-4</v>
      </c>
      <c r="U68" s="748">
        <v>115000</v>
      </c>
      <c r="AF68" s="770" t="str">
        <f>_xlfn.CONCAT(WTT_Fuel_EF[[#This Row],[Fuel]],WTT_Fuel_EF[[#This Row],[Unit]])</f>
        <v>Marine fuel oiltonnes</v>
      </c>
      <c r="AG68" s="737" t="s">
        <v>1202</v>
      </c>
      <c r="AH68" s="737" t="s">
        <v>975</v>
      </c>
      <c r="AI68" s="737">
        <v>709.08076000000005</v>
      </c>
      <c r="BE68" s="747" t="s">
        <v>1203</v>
      </c>
      <c r="BW68" s="788" t="s">
        <v>1100</v>
      </c>
      <c r="BX68" s="788"/>
      <c r="BY68" s="788"/>
      <c r="BZ68" s="788"/>
      <c r="CA68" s="788">
        <v>0.39400000000000002</v>
      </c>
      <c r="CB68" s="789">
        <f t="shared" si="4"/>
        <v>3.9400000000000004E-4</v>
      </c>
    </row>
    <row r="69" spans="16:81" ht="15" thickBot="1">
      <c r="P69" s="748">
        <v>211120</v>
      </c>
      <c r="Q69" s="737" t="s">
        <v>1204</v>
      </c>
      <c r="R69" s="748" t="s">
        <v>971</v>
      </c>
      <c r="S69" s="748">
        <v>0.83</v>
      </c>
      <c r="T69" s="757">
        <f>EEIO_EmissionFactors[[#This Row],[GHG Emissions (kg CO2e/2021 USD)]]/1000</f>
        <v>8.3000000000000001E-4</v>
      </c>
      <c r="U69" s="748">
        <v>211000</v>
      </c>
      <c r="AF69" s="761" t="str">
        <f>_xlfn.CONCAT(WTT_Fuel_EF[[#This Row],[Fuel]],WTT_Fuel_EF[[#This Row],[Unit]])</f>
        <v>Marine fuel oillitres</v>
      </c>
      <c r="AG69" s="737" t="s">
        <v>1202</v>
      </c>
      <c r="AH69" s="737" t="s">
        <v>981</v>
      </c>
      <c r="AI69" s="737">
        <v>0.69723000000000002</v>
      </c>
      <c r="BE69" s="737" t="s">
        <v>1205</v>
      </c>
      <c r="BF69" s="748" t="s">
        <v>1206</v>
      </c>
      <c r="BG69" s="748" t="s">
        <v>1207</v>
      </c>
      <c r="BH69" s="751" t="s">
        <v>1208</v>
      </c>
      <c r="BI69" s="751" t="s">
        <v>1209</v>
      </c>
      <c r="BJ69" s="737" t="s">
        <v>1210</v>
      </c>
      <c r="BW69" s="788" t="s">
        <v>1176</v>
      </c>
      <c r="BX69" s="788"/>
      <c r="BY69" s="788"/>
      <c r="BZ69" s="788"/>
      <c r="CA69" s="788">
        <v>1.163E-2</v>
      </c>
      <c r="CB69" s="789">
        <f t="shared" si="4"/>
        <v>1.163E-5</v>
      </c>
    </row>
    <row r="70" spans="16:81" ht="15" thickTop="1">
      <c r="P70" s="748">
        <v>211130</v>
      </c>
      <c r="Q70" s="737" t="s">
        <v>1211</v>
      </c>
      <c r="R70" s="748" t="s">
        <v>971</v>
      </c>
      <c r="S70" s="748">
        <v>0.83</v>
      </c>
      <c r="T70" s="757">
        <f>EEIO_EmissionFactors[[#This Row],[GHG Emissions (kg CO2e/2021 USD)]]/1000</f>
        <v>8.3000000000000001E-4</v>
      </c>
      <c r="U70" s="748">
        <v>211000</v>
      </c>
      <c r="AF70" s="770" t="str">
        <f>_xlfn.CONCAT(WTT_Fuel_EF[[#This Row],[Fuel]],WTT_Fuel_EF[[#This Row],[Unit]])</f>
        <v>Marine fuel oilkWh (Net CV)</v>
      </c>
      <c r="AG70" s="737" t="s">
        <v>1202</v>
      </c>
      <c r="AH70" s="737" t="s">
        <v>989</v>
      </c>
      <c r="AI70" s="737">
        <v>6.2640000000000001E-2</v>
      </c>
      <c r="BE70" s="737" t="s">
        <v>1212</v>
      </c>
      <c r="BF70" s="737">
        <v>0.63600000000000001</v>
      </c>
      <c r="BG70" s="737">
        <f>0.127/1000</f>
        <v>1.27E-4</v>
      </c>
      <c r="BH70" s="795">
        <f>BF70*$BF$75</f>
        <v>0.57696966000000005</v>
      </c>
      <c r="BI70" s="796">
        <f>BG70*$BF$78</f>
        <v>1.3999336999999999E-7</v>
      </c>
      <c r="BJ70" s="797">
        <f>BH70+(BI70*$E$7)</f>
        <v>0.57700787819001009</v>
      </c>
      <c r="BK70" s="760"/>
      <c r="BW70" s="788" t="s">
        <v>1004</v>
      </c>
      <c r="BX70" s="788"/>
      <c r="BY70" s="788"/>
      <c r="BZ70" s="788"/>
      <c r="CA70" s="788">
        <v>0.1197</v>
      </c>
      <c r="CB70" s="789">
        <f t="shared" si="4"/>
        <v>1.197E-4</v>
      </c>
    </row>
    <row r="71" spans="16:81" ht="15" thickBot="1">
      <c r="P71" s="748">
        <v>212111</v>
      </c>
      <c r="Q71" s="737" t="s">
        <v>1213</v>
      </c>
      <c r="R71" s="748" t="s">
        <v>971</v>
      </c>
      <c r="S71" s="748">
        <v>2.016</v>
      </c>
      <c r="T71" s="757">
        <f>EEIO_EmissionFactors[[#This Row],[GHG Emissions (kg CO2e/2021 USD)]]/1000</f>
        <v>2.016E-3</v>
      </c>
      <c r="U71" s="748">
        <v>212100</v>
      </c>
      <c r="AF71" s="761" t="str">
        <f>_xlfn.CONCAT(WTT_Fuel_EF[[#This Row],[Fuel]],WTT_Fuel_EF[[#This Row],[Unit]])</f>
        <v>Marine fuel oilkWh (Gross CV)</v>
      </c>
      <c r="AG71" s="737" t="s">
        <v>1202</v>
      </c>
      <c r="AH71" s="737" t="s">
        <v>993</v>
      </c>
      <c r="AI71" s="737">
        <v>5.8880000000000002E-2</v>
      </c>
      <c r="BE71" s="737" t="s">
        <v>1214</v>
      </c>
      <c r="BF71" s="737">
        <v>0.9</v>
      </c>
      <c r="BG71" s="737">
        <f>0.06/1000</f>
        <v>5.9999999999999995E-5</v>
      </c>
      <c r="BH71" s="795">
        <f>BF71*$BF$75</f>
        <v>0.81646649999999998</v>
      </c>
      <c r="BI71" s="796">
        <f t="shared" ref="BI71" si="5">BG71*$BF$78</f>
        <v>6.6138599999999999E-8</v>
      </c>
      <c r="BJ71" s="797">
        <f t="shared" ref="BJ71" si="6">BH71+(BI71*$E$7)</f>
        <v>0.8164845558378</v>
      </c>
      <c r="BK71" s="760"/>
    </row>
    <row r="72" spans="16:81" ht="15" thickBot="1">
      <c r="P72" s="748">
        <v>212112</v>
      </c>
      <c r="Q72" s="737" t="s">
        <v>1215</v>
      </c>
      <c r="R72" s="748" t="s">
        <v>971</v>
      </c>
      <c r="S72" s="748">
        <v>2.016</v>
      </c>
      <c r="T72" s="757">
        <f>EEIO_EmissionFactors[[#This Row],[GHG Emissions (kg CO2e/2021 USD)]]/1000</f>
        <v>2.016E-3</v>
      </c>
      <c r="U72" s="748">
        <v>212100</v>
      </c>
      <c r="AF72" s="770" t="str">
        <f>_xlfn.CONCAT(WTT_Fuel_EF[[#This Row],[Fuel]],WTT_Fuel_EF[[#This Row],[Unit]])</f>
        <v>Marine gas oiltonnes</v>
      </c>
      <c r="AG72" s="737" t="s">
        <v>1216</v>
      </c>
      <c r="AH72" s="737" t="s">
        <v>975</v>
      </c>
      <c r="AI72" s="737">
        <v>740.69721000000004</v>
      </c>
      <c r="BW72" s="791" t="s">
        <v>1217</v>
      </c>
      <c r="BX72" s="792">
        <v>1000</v>
      </c>
    </row>
    <row r="73" spans="16:81" ht="15" thickBot="1">
      <c r="P73" s="748">
        <v>212113</v>
      </c>
      <c r="Q73" s="737" t="s">
        <v>1218</v>
      </c>
      <c r="R73" s="748" t="s">
        <v>971</v>
      </c>
      <c r="S73" s="748">
        <v>2.016</v>
      </c>
      <c r="T73" s="757">
        <f>EEIO_EmissionFactors[[#This Row],[GHG Emissions (kg CO2e/2021 USD)]]/1000</f>
        <v>2.016E-3</v>
      </c>
      <c r="U73" s="748">
        <v>212100</v>
      </c>
      <c r="AF73" s="761" t="str">
        <f>_xlfn.CONCAT(WTT_Fuel_EF[[#This Row],[Fuel]],WTT_Fuel_EF[[#This Row],[Unit]])</f>
        <v>Marine gas oillitres</v>
      </c>
      <c r="AG73" s="737" t="s">
        <v>1216</v>
      </c>
      <c r="AH73" s="737" t="s">
        <v>981</v>
      </c>
      <c r="AI73" s="737">
        <v>0.63253000000000004</v>
      </c>
      <c r="BW73" s="791" t="s">
        <v>1127</v>
      </c>
      <c r="BX73" s="792">
        <v>2204.62</v>
      </c>
    </row>
    <row r="74" spans="16:81" ht="15" thickBot="1">
      <c r="P74" s="748">
        <v>212210</v>
      </c>
      <c r="Q74" s="737" t="s">
        <v>1219</v>
      </c>
      <c r="R74" s="748" t="s">
        <v>971</v>
      </c>
      <c r="S74" s="748">
        <v>1.2330000000000001</v>
      </c>
      <c r="T74" s="757">
        <f>EEIO_EmissionFactors[[#This Row],[GHG Emissions (kg CO2e/2021 USD)]]/1000</f>
        <v>1.2330000000000002E-3</v>
      </c>
      <c r="U74" s="748" t="s">
        <v>1220</v>
      </c>
      <c r="AF74" s="770" t="str">
        <f>_xlfn.CONCAT(WTT_Fuel_EF[[#This Row],[Fuel]],WTT_Fuel_EF[[#This Row],[Unit]])</f>
        <v>Marine gas oilkWh (Net CV)</v>
      </c>
      <c r="AG74" s="737" t="s">
        <v>1216</v>
      </c>
      <c r="AH74" s="737" t="s">
        <v>989</v>
      </c>
      <c r="AI74" s="737">
        <v>6.2640000000000001E-2</v>
      </c>
      <c r="BE74" s="791" t="s">
        <v>1221</v>
      </c>
      <c r="BF74" s="792">
        <v>1</v>
      </c>
      <c r="BW74" s="791" t="s">
        <v>1130</v>
      </c>
      <c r="BX74" s="792">
        <v>1</v>
      </c>
    </row>
    <row r="75" spans="16:81">
      <c r="P75" s="748">
        <v>212221</v>
      </c>
      <c r="Q75" s="737" t="s">
        <v>1222</v>
      </c>
      <c r="R75" s="748" t="s">
        <v>971</v>
      </c>
      <c r="S75" s="748">
        <v>1.2330000000000001</v>
      </c>
      <c r="T75" s="757">
        <f>EEIO_EmissionFactors[[#This Row],[GHG Emissions (kg CO2e/2021 USD)]]/1000</f>
        <v>1.2330000000000002E-3</v>
      </c>
      <c r="U75" s="748" t="s">
        <v>1220</v>
      </c>
      <c r="AF75" s="761" t="str">
        <f>_xlfn.CONCAT(WTT_Fuel_EF[[#This Row],[Fuel]],WTT_Fuel_EF[[#This Row],[Unit]])</f>
        <v>Marine gas oilkWh (Gross CV)</v>
      </c>
      <c r="AG75" s="737" t="s">
        <v>1216</v>
      </c>
      <c r="AH75" s="737" t="s">
        <v>993</v>
      </c>
      <c r="AI75" s="737">
        <v>5.8880000000000002E-2</v>
      </c>
      <c r="BE75" s="791" t="s">
        <v>1130</v>
      </c>
      <c r="BF75" s="793">
        <v>0.90718500000000002</v>
      </c>
    </row>
    <row r="76" spans="16:81" ht="15" thickBot="1">
      <c r="P76" s="748">
        <v>212222</v>
      </c>
      <c r="Q76" s="737" t="s">
        <v>1223</v>
      </c>
      <c r="R76" s="748" t="s">
        <v>971</v>
      </c>
      <c r="S76" s="748">
        <v>1.2330000000000001</v>
      </c>
      <c r="T76" s="757">
        <f>EEIO_EmissionFactors[[#This Row],[GHG Emissions (kg CO2e/2021 USD)]]/1000</f>
        <v>1.2330000000000002E-3</v>
      </c>
      <c r="U76" s="748" t="s">
        <v>1220</v>
      </c>
      <c r="AF76" s="770" t="str">
        <f>_xlfn.CONCAT(WTT_Fuel_EF[[#This Row],[Fuel]],WTT_Fuel_EF[[#This Row],[Unit]])</f>
        <v>Naphthatonnes</v>
      </c>
      <c r="AG76" s="737" t="s">
        <v>1224</v>
      </c>
      <c r="AH76" s="737" t="s">
        <v>975</v>
      </c>
      <c r="AI76" s="737">
        <v>640.80917999999997</v>
      </c>
    </row>
    <row r="77" spans="16:81" ht="15" thickBot="1">
      <c r="P77" s="748">
        <v>212230</v>
      </c>
      <c r="Q77" s="737" t="s">
        <v>1225</v>
      </c>
      <c r="R77" s="748" t="s">
        <v>971</v>
      </c>
      <c r="S77" s="748">
        <v>1.165</v>
      </c>
      <c r="T77" s="757">
        <f>EEIO_EmissionFactors[[#This Row],[GHG Emissions (kg CO2e/2021 USD)]]/1000</f>
        <v>1.165E-3</v>
      </c>
      <c r="U77" s="748">
        <v>212230</v>
      </c>
      <c r="AF77" s="761" t="str">
        <f>_xlfn.CONCAT(WTT_Fuel_EF[[#This Row],[Fuel]],WTT_Fuel_EF[[#This Row],[Unit]])</f>
        <v>Naphthalitres</v>
      </c>
      <c r="AG77" s="737" t="s">
        <v>1224</v>
      </c>
      <c r="AH77" s="737" t="s">
        <v>981</v>
      </c>
      <c r="BE77" s="791" t="s">
        <v>1217</v>
      </c>
      <c r="BF77" s="792">
        <v>1</v>
      </c>
      <c r="BW77" s="938" t="s">
        <v>172</v>
      </c>
      <c r="BX77" s="938"/>
      <c r="BY77" s="938"/>
      <c r="BZ77" s="938"/>
    </row>
    <row r="78" spans="16:81">
      <c r="P78" s="748">
        <v>212291</v>
      </c>
      <c r="Q78" s="737" t="s">
        <v>1226</v>
      </c>
      <c r="R78" s="748" t="s">
        <v>971</v>
      </c>
      <c r="S78" s="748">
        <v>1.2330000000000001</v>
      </c>
      <c r="T78" s="757">
        <f>EEIO_EmissionFactors[[#This Row],[GHG Emissions (kg CO2e/2021 USD)]]/1000</f>
        <v>1.2330000000000002E-3</v>
      </c>
      <c r="U78" s="748" t="s">
        <v>1220</v>
      </c>
      <c r="AF78" s="770" t="str">
        <f>_xlfn.CONCAT(WTT_Fuel_EF[[#This Row],[Fuel]],WTT_Fuel_EF[[#This Row],[Unit]])</f>
        <v>NaphthakWh (Net CV)</v>
      </c>
      <c r="AG78" s="737" t="s">
        <v>1224</v>
      </c>
      <c r="AH78" s="737" t="s">
        <v>989</v>
      </c>
      <c r="AI78" s="737">
        <v>5.076E-2</v>
      </c>
      <c r="BE78" s="791" t="s">
        <v>1130</v>
      </c>
      <c r="BF78" s="793">
        <v>1.10231E-3</v>
      </c>
      <c r="BH78" s="798"/>
      <c r="BW78" s="743" t="s">
        <v>932</v>
      </c>
      <c r="BX78" s="744"/>
      <c r="BY78" s="745"/>
      <c r="BZ78" s="745"/>
    </row>
    <row r="79" spans="16:81">
      <c r="P79" s="748">
        <v>212299</v>
      </c>
      <c r="Q79" s="737" t="s">
        <v>1227</v>
      </c>
      <c r="R79" s="748" t="s">
        <v>971</v>
      </c>
      <c r="S79" s="748">
        <v>1.2330000000000001</v>
      </c>
      <c r="T79" s="757">
        <f>EEIO_EmissionFactors[[#This Row],[GHG Emissions (kg CO2e/2021 USD)]]/1000</f>
        <v>1.2330000000000002E-3</v>
      </c>
      <c r="U79" s="748" t="s">
        <v>1220</v>
      </c>
      <c r="AF79" s="761" t="str">
        <f>_xlfn.CONCAT(WTT_Fuel_EF[[#This Row],[Fuel]],WTT_Fuel_EF[[#This Row],[Unit]])</f>
        <v>NaphthakWh (Gross CV)</v>
      </c>
      <c r="AG79" s="737" t="s">
        <v>1224</v>
      </c>
      <c r="AH79" s="737" t="s">
        <v>993</v>
      </c>
      <c r="AI79" s="737">
        <v>4.8219999999999999E-2</v>
      </c>
      <c r="BW79" s="748" t="s">
        <v>171</v>
      </c>
      <c r="BX79" s="748" t="s">
        <v>939</v>
      </c>
      <c r="BY79" s="748" t="s">
        <v>940</v>
      </c>
      <c r="BZ79" s="748" t="s">
        <v>941</v>
      </c>
    </row>
    <row r="80" spans="16:81">
      <c r="P80" s="748">
        <v>212311</v>
      </c>
      <c r="Q80" s="737" t="s">
        <v>1228</v>
      </c>
      <c r="R80" s="748" t="s">
        <v>971</v>
      </c>
      <c r="S80" s="748">
        <v>0.32300000000000001</v>
      </c>
      <c r="T80" s="757">
        <f>EEIO_EmissionFactors[[#This Row],[GHG Emissions (kg CO2e/2021 USD)]]/1000</f>
        <v>3.2299999999999999E-4</v>
      </c>
      <c r="U80" s="748">
        <v>212310</v>
      </c>
      <c r="AF80" s="770" t="str">
        <f>_xlfn.CONCAT(WTT_Fuel_EF[[#This Row],[Fuel]],WTT_Fuel_EF[[#This Row],[Unit]])</f>
        <v>Natural gastonnes</v>
      </c>
      <c r="AG80" s="737" t="s">
        <v>1229</v>
      </c>
      <c r="AH80" s="737" t="s">
        <v>975</v>
      </c>
      <c r="AI80" s="737">
        <v>432.58645000000001</v>
      </c>
      <c r="BW80" s="737" t="s">
        <v>852</v>
      </c>
      <c r="BX80" s="748">
        <v>1</v>
      </c>
      <c r="BY80" s="748">
        <v>1</v>
      </c>
      <c r="BZ80" s="748">
        <v>1</v>
      </c>
    </row>
    <row r="81" spans="16:79">
      <c r="P81" s="748">
        <v>212312</v>
      </c>
      <c r="Q81" s="737" t="s">
        <v>1230</v>
      </c>
      <c r="R81" s="748" t="s">
        <v>971</v>
      </c>
      <c r="S81" s="748">
        <v>0.32300000000000001</v>
      </c>
      <c r="T81" s="757">
        <f>EEIO_EmissionFactors[[#This Row],[GHG Emissions (kg CO2e/2021 USD)]]/1000</f>
        <v>3.2299999999999999E-4</v>
      </c>
      <c r="U81" s="748">
        <v>212310</v>
      </c>
      <c r="AF81" s="761" t="str">
        <f>_xlfn.CONCAT(WTT_Fuel_EF[[#This Row],[Fuel]],WTT_Fuel_EF[[#This Row],[Unit]])</f>
        <v>Natural gaskWh (Net CV)</v>
      </c>
      <c r="AG81" s="737" t="s">
        <v>1229</v>
      </c>
      <c r="AH81" s="737" t="s">
        <v>989</v>
      </c>
      <c r="AI81" s="737">
        <v>3.4459999999999998E-2</v>
      </c>
      <c r="BW81" s="737" t="s">
        <v>854</v>
      </c>
      <c r="BX81" s="748">
        <v>25</v>
      </c>
      <c r="BY81" s="748">
        <v>28</v>
      </c>
      <c r="BZ81" s="748">
        <v>27</v>
      </c>
    </row>
    <row r="82" spans="16:79">
      <c r="P82" s="748">
        <v>212313</v>
      </c>
      <c r="Q82" s="737" t="s">
        <v>1231</v>
      </c>
      <c r="R82" s="748" t="s">
        <v>971</v>
      </c>
      <c r="S82" s="748">
        <v>0.32300000000000001</v>
      </c>
      <c r="T82" s="757">
        <f>EEIO_EmissionFactors[[#This Row],[GHG Emissions (kg CO2e/2021 USD)]]/1000</f>
        <v>3.2299999999999999E-4</v>
      </c>
      <c r="U82" s="748">
        <v>212310</v>
      </c>
      <c r="AF82" s="770" t="str">
        <f>_xlfn.CONCAT(WTT_Fuel_EF[[#This Row],[Fuel]],WTT_Fuel_EF[[#This Row],[Unit]])</f>
        <v>Natural gaskWh (Gross CV)</v>
      </c>
      <c r="AG82" s="737" t="s">
        <v>1229</v>
      </c>
      <c r="AH82" s="737" t="s">
        <v>993</v>
      </c>
      <c r="AI82" s="737">
        <v>3.1099999999999999E-2</v>
      </c>
      <c r="BW82" s="737" t="s">
        <v>855</v>
      </c>
      <c r="BX82" s="748">
        <v>298</v>
      </c>
      <c r="BY82" s="748">
        <v>265</v>
      </c>
      <c r="BZ82" s="748">
        <v>273</v>
      </c>
    </row>
    <row r="83" spans="16:79">
      <c r="P83" s="748">
        <v>212319</v>
      </c>
      <c r="Q83" s="737" t="s">
        <v>1232</v>
      </c>
      <c r="R83" s="748" t="s">
        <v>971</v>
      </c>
      <c r="S83" s="748">
        <v>0.32300000000000001</v>
      </c>
      <c r="T83" s="757">
        <f>EEIO_EmissionFactors[[#This Row],[GHG Emissions (kg CO2e/2021 USD)]]/1000</f>
        <v>3.2299999999999999E-4</v>
      </c>
      <c r="U83" s="748">
        <v>212310</v>
      </c>
      <c r="AF83" s="761" t="str">
        <f>_xlfn.CONCAT(WTT_Fuel_EF[[#This Row],[Fuel]],WTT_Fuel_EF[[#This Row],[Unit]])</f>
        <v>Natural gascubic metres</v>
      </c>
      <c r="AG83" s="737" t="s">
        <v>1229</v>
      </c>
      <c r="AH83" s="737" t="s">
        <v>1233</v>
      </c>
      <c r="AI83" s="737">
        <v>0.34339999999999998</v>
      </c>
    </row>
    <row r="84" spans="16:79">
      <c r="P84" s="748">
        <v>212321</v>
      </c>
      <c r="Q84" s="737" t="s">
        <v>1234</v>
      </c>
      <c r="R84" s="748" t="s">
        <v>971</v>
      </c>
      <c r="S84" s="748">
        <v>0.69199999999999995</v>
      </c>
      <c r="T84" s="757">
        <f>EEIO_EmissionFactors[[#This Row],[GHG Emissions (kg CO2e/2021 USD)]]/1000</f>
        <v>6.9199999999999991E-4</v>
      </c>
      <c r="U84" s="748" t="s">
        <v>1235</v>
      </c>
      <c r="AF84" s="770" t="str">
        <f>_xlfn.CONCAT(WTT_Fuel_EF[[#This Row],[Fuel]],WTT_Fuel_EF[[#This Row],[Unit]])</f>
        <v>Natural gas (100% mineral blend)tonnes</v>
      </c>
      <c r="AG84" s="737" t="s">
        <v>1236</v>
      </c>
      <c r="AH84" s="737" t="s">
        <v>975</v>
      </c>
      <c r="AI84" s="737">
        <v>432.58645000000001</v>
      </c>
    </row>
    <row r="85" spans="16:79">
      <c r="P85" s="748">
        <v>212322</v>
      </c>
      <c r="Q85" s="737" t="s">
        <v>1237</v>
      </c>
      <c r="R85" s="748" t="s">
        <v>971</v>
      </c>
      <c r="S85" s="748">
        <v>0.69199999999999995</v>
      </c>
      <c r="T85" s="757">
        <f>EEIO_EmissionFactors[[#This Row],[GHG Emissions (kg CO2e/2021 USD)]]/1000</f>
        <v>6.9199999999999991E-4</v>
      </c>
      <c r="U85" s="748" t="s">
        <v>1235</v>
      </c>
      <c r="AF85" s="761" t="str">
        <f>_xlfn.CONCAT(WTT_Fuel_EF[[#This Row],[Fuel]],WTT_Fuel_EF[[#This Row],[Unit]])</f>
        <v>Natural gas (100% mineral blend)kWh (Net CV)</v>
      </c>
      <c r="AG85" s="737" t="s">
        <v>1236</v>
      </c>
      <c r="AH85" s="737" t="s">
        <v>989</v>
      </c>
      <c r="AI85" s="737">
        <v>3.4459999999999998E-2</v>
      </c>
    </row>
    <row r="86" spans="16:79">
      <c r="P86" s="748">
        <v>212324</v>
      </c>
      <c r="Q86" s="737" t="s">
        <v>1238</v>
      </c>
      <c r="R86" s="748" t="s">
        <v>971</v>
      </c>
      <c r="S86" s="748">
        <v>0.69199999999999995</v>
      </c>
      <c r="T86" s="757">
        <f>EEIO_EmissionFactors[[#This Row],[GHG Emissions (kg CO2e/2021 USD)]]/1000</f>
        <v>6.9199999999999991E-4</v>
      </c>
      <c r="U86" s="748" t="s">
        <v>1235</v>
      </c>
      <c r="AF86" s="770" t="str">
        <f>_xlfn.CONCAT(WTT_Fuel_EF[[#This Row],[Fuel]],WTT_Fuel_EF[[#This Row],[Unit]])</f>
        <v>Natural gas (100% mineral blend)kWh (Gross CV)</v>
      </c>
      <c r="AG86" s="737" t="s">
        <v>1236</v>
      </c>
      <c r="AH86" s="737" t="s">
        <v>993</v>
      </c>
      <c r="AI86" s="737">
        <v>3.1099999999999999E-2</v>
      </c>
      <c r="BW86" s="938" t="s">
        <v>1239</v>
      </c>
      <c r="BX86" s="938"/>
      <c r="BY86" s="938"/>
      <c r="BZ86" s="938"/>
      <c r="CA86" s="938"/>
    </row>
    <row r="87" spans="16:79">
      <c r="P87" s="748">
        <v>212325</v>
      </c>
      <c r="Q87" s="737" t="s">
        <v>1240</v>
      </c>
      <c r="R87" s="748" t="s">
        <v>971</v>
      </c>
      <c r="S87" s="748">
        <v>0.69199999999999995</v>
      </c>
      <c r="T87" s="757">
        <f>EEIO_EmissionFactors[[#This Row],[GHG Emissions (kg CO2e/2021 USD)]]/1000</f>
        <v>6.9199999999999991E-4</v>
      </c>
      <c r="U87" s="748" t="s">
        <v>1235</v>
      </c>
      <c r="AF87" s="761" t="str">
        <f>_xlfn.CONCAT(WTT_Fuel_EF[[#This Row],[Fuel]],WTT_Fuel_EF[[#This Row],[Unit]])</f>
        <v>Natural gas (100% mineral blend)cubic metres</v>
      </c>
      <c r="AG87" s="737" t="s">
        <v>1236</v>
      </c>
      <c r="AH87" s="737" t="s">
        <v>1233</v>
      </c>
      <c r="AI87" s="737">
        <v>0.34339999999999998</v>
      </c>
      <c r="BW87" s="747" t="s">
        <v>937</v>
      </c>
      <c r="BX87" s="745"/>
      <c r="BY87" s="745"/>
      <c r="BZ87" s="745"/>
      <c r="CA87" s="745"/>
    </row>
    <row r="88" spans="16:79">
      <c r="P88" s="748">
        <v>212391</v>
      </c>
      <c r="Q88" s="737" t="s">
        <v>1241</v>
      </c>
      <c r="R88" s="748" t="s">
        <v>971</v>
      </c>
      <c r="S88" s="748">
        <v>0.69199999999999995</v>
      </c>
      <c r="T88" s="757">
        <f>EEIO_EmissionFactors[[#This Row],[GHG Emissions (kg CO2e/2021 USD)]]/1000</f>
        <v>6.9199999999999991E-4</v>
      </c>
      <c r="U88" s="748" t="s">
        <v>1235</v>
      </c>
      <c r="AF88" s="770" t="str">
        <f>_xlfn.CONCAT(WTT_Fuel_EF[[#This Row],[Fuel]],WTT_Fuel_EF[[#This Row],[Unit]])</f>
        <v>Other petroleum gastonnes</v>
      </c>
      <c r="AG88" s="737" t="s">
        <v>1242</v>
      </c>
      <c r="AH88" s="737" t="s">
        <v>975</v>
      </c>
      <c r="AI88" s="737">
        <v>304.50970000000001</v>
      </c>
      <c r="BW88" s="799" t="s">
        <v>956</v>
      </c>
      <c r="BX88" s="799" t="s">
        <v>1243</v>
      </c>
      <c r="BY88" s="799" t="s">
        <v>1244</v>
      </c>
      <c r="BZ88" s="799" t="s">
        <v>1245</v>
      </c>
      <c r="CA88" s="799" t="s">
        <v>1246</v>
      </c>
    </row>
    <row r="89" spans="16:79">
      <c r="P89" s="748">
        <v>212392</v>
      </c>
      <c r="Q89" s="737" t="s">
        <v>1247</v>
      </c>
      <c r="R89" s="748" t="s">
        <v>971</v>
      </c>
      <c r="S89" s="748">
        <v>0.69199999999999995</v>
      </c>
      <c r="T89" s="757">
        <f>EEIO_EmissionFactors[[#This Row],[GHG Emissions (kg CO2e/2021 USD)]]/1000</f>
        <v>6.9199999999999991E-4</v>
      </c>
      <c r="U89" s="748" t="s">
        <v>1235</v>
      </c>
      <c r="AF89" s="761" t="str">
        <f>_xlfn.CONCAT(WTT_Fuel_EF[[#This Row],[Fuel]],WTT_Fuel_EF[[#This Row],[Unit]])</f>
        <v>Other petroleum gaslitres</v>
      </c>
      <c r="AG89" s="737" t="s">
        <v>1242</v>
      </c>
      <c r="AH89" s="737" t="s">
        <v>981</v>
      </c>
      <c r="AI89" s="737">
        <v>0.11154</v>
      </c>
      <c r="BW89" s="788" t="s">
        <v>59</v>
      </c>
      <c r="BX89" s="800">
        <v>5.4440000000000002E-2</v>
      </c>
      <c r="BY89" s="800">
        <v>1.0300000000000001E-3</v>
      </c>
      <c r="BZ89" s="800">
        <v>1E-4</v>
      </c>
      <c r="CA89" s="800">
        <f>(BX89/1000)+((BY89/1000000)*$E$6)+((BZ89/1000000)*$E$7)</f>
        <v>5.449511E-5</v>
      </c>
    </row>
    <row r="90" spans="16:79">
      <c r="P90" s="748">
        <v>212393</v>
      </c>
      <c r="Q90" s="737" t="s">
        <v>1248</v>
      </c>
      <c r="R90" s="748" t="s">
        <v>971</v>
      </c>
      <c r="S90" s="748">
        <v>0.69199999999999995</v>
      </c>
      <c r="T90" s="757">
        <f>EEIO_EmissionFactors[[#This Row],[GHG Emissions (kg CO2e/2021 USD)]]/1000</f>
        <v>6.9199999999999991E-4</v>
      </c>
      <c r="U90" s="748" t="s">
        <v>1235</v>
      </c>
      <c r="AF90" s="770" t="str">
        <f>_xlfn.CONCAT(WTT_Fuel_EF[[#This Row],[Fuel]],WTT_Fuel_EF[[#This Row],[Unit]])</f>
        <v>Other petroleum gaskWh (Net CV)</v>
      </c>
      <c r="AG90" s="737" t="s">
        <v>1242</v>
      </c>
      <c r="AH90" s="737" t="s">
        <v>989</v>
      </c>
      <c r="AI90" s="737">
        <v>2.3519999999999999E-2</v>
      </c>
    </row>
    <row r="91" spans="16:79">
      <c r="P91" s="748">
        <v>212399</v>
      </c>
      <c r="Q91" s="737" t="s">
        <v>1249</v>
      </c>
      <c r="R91" s="748" t="s">
        <v>971</v>
      </c>
      <c r="S91" s="748">
        <v>0.69199999999999995</v>
      </c>
      <c r="T91" s="757">
        <f>EEIO_EmissionFactors[[#This Row],[GHG Emissions (kg CO2e/2021 USD)]]/1000</f>
        <v>6.9199999999999991E-4</v>
      </c>
      <c r="U91" s="748" t="s">
        <v>1235</v>
      </c>
      <c r="AF91" s="761" t="str">
        <f>_xlfn.CONCAT(WTT_Fuel_EF[[#This Row],[Fuel]],WTT_Fuel_EF[[#This Row],[Unit]])</f>
        <v>Other petroleum gaskWh (Gross CV)</v>
      </c>
      <c r="AG91" s="737" t="s">
        <v>1242</v>
      </c>
      <c r="AH91" s="737" t="s">
        <v>993</v>
      </c>
      <c r="AI91" s="737">
        <v>2.164E-2</v>
      </c>
    </row>
    <row r="92" spans="16:79">
      <c r="P92" s="748">
        <v>213111</v>
      </c>
      <c r="Q92" s="737" t="s">
        <v>1250</v>
      </c>
      <c r="R92" s="748" t="s">
        <v>971</v>
      </c>
      <c r="S92" s="748">
        <v>0.51900000000000002</v>
      </c>
      <c r="T92" s="757">
        <f>EEIO_EmissionFactors[[#This Row],[GHG Emissions (kg CO2e/2021 USD)]]/1000</f>
        <v>5.1900000000000004E-4</v>
      </c>
      <c r="U92" s="748">
        <v>213111</v>
      </c>
      <c r="AF92" s="770" t="str">
        <f>_xlfn.CONCAT(WTT_Fuel_EF[[#This Row],[Fuel]],WTT_Fuel_EF[[#This Row],[Unit]])</f>
        <v>Petrol (100% mineral petrol)tonnes</v>
      </c>
      <c r="AG92" s="737" t="s">
        <v>1251</v>
      </c>
      <c r="AH92" s="737" t="s">
        <v>975</v>
      </c>
      <c r="AI92" s="737">
        <v>812.61051999999995</v>
      </c>
    </row>
    <row r="93" spans="16:79">
      <c r="P93" s="748">
        <v>213112</v>
      </c>
      <c r="Q93" s="737" t="s">
        <v>1252</v>
      </c>
      <c r="R93" s="748" t="s">
        <v>971</v>
      </c>
      <c r="S93" s="748">
        <v>0.51</v>
      </c>
      <c r="T93" s="757">
        <f>EEIO_EmissionFactors[[#This Row],[GHG Emissions (kg CO2e/2021 USD)]]/1000</f>
        <v>5.1000000000000004E-4</v>
      </c>
      <c r="U93" s="748" t="s">
        <v>1253</v>
      </c>
      <c r="AF93" s="761" t="str">
        <f>_xlfn.CONCAT(WTT_Fuel_EF[[#This Row],[Fuel]],WTT_Fuel_EF[[#This Row],[Unit]])</f>
        <v>Petrol (100% mineral petrol)litres</v>
      </c>
      <c r="AG93" s="737" t="s">
        <v>1251</v>
      </c>
      <c r="AH93" s="737" t="s">
        <v>981</v>
      </c>
      <c r="AI93" s="737">
        <v>0.60282999999999998</v>
      </c>
    </row>
    <row r="94" spans="16:79">
      <c r="P94" s="748">
        <v>213113</v>
      </c>
      <c r="Q94" s="737" t="s">
        <v>1254</v>
      </c>
      <c r="R94" s="748" t="s">
        <v>971</v>
      </c>
      <c r="S94" s="748">
        <v>0.51</v>
      </c>
      <c r="T94" s="757">
        <f>EEIO_EmissionFactors[[#This Row],[GHG Emissions (kg CO2e/2021 USD)]]/1000</f>
        <v>5.1000000000000004E-4</v>
      </c>
      <c r="U94" s="748" t="s">
        <v>1253</v>
      </c>
      <c r="AF94" s="770" t="str">
        <f>_xlfn.CONCAT(WTT_Fuel_EF[[#This Row],[Fuel]],WTT_Fuel_EF[[#This Row],[Unit]])</f>
        <v>Petrol (100% mineral petrol)kWh (Net CV)</v>
      </c>
      <c r="AG94" s="737" t="s">
        <v>1251</v>
      </c>
      <c r="AH94" s="737" t="s">
        <v>989</v>
      </c>
      <c r="AI94" s="737">
        <v>6.5519999999999995E-2</v>
      </c>
    </row>
    <row r="95" spans="16:79">
      <c r="P95" s="748">
        <v>213114</v>
      </c>
      <c r="Q95" s="737" t="s">
        <v>1255</v>
      </c>
      <c r="R95" s="748" t="s">
        <v>971</v>
      </c>
      <c r="S95" s="748">
        <v>0.51</v>
      </c>
      <c r="T95" s="757">
        <f>EEIO_EmissionFactors[[#This Row],[GHG Emissions (kg CO2e/2021 USD)]]/1000</f>
        <v>5.1000000000000004E-4</v>
      </c>
      <c r="U95" s="748" t="s">
        <v>1253</v>
      </c>
      <c r="AF95" s="761" t="str">
        <f>_xlfn.CONCAT(WTT_Fuel_EF[[#This Row],[Fuel]],WTT_Fuel_EF[[#This Row],[Unit]])</f>
        <v>Petrol (100% mineral petrol)kWh (Gross CV)</v>
      </c>
      <c r="AG95" s="737" t="s">
        <v>1251</v>
      </c>
      <c r="AH95" s="737" t="s">
        <v>993</v>
      </c>
      <c r="AI95" s="737">
        <v>6.2239999999999997E-2</v>
      </c>
    </row>
    <row r="96" spans="16:79">
      <c r="P96" s="748">
        <v>213115</v>
      </c>
      <c r="Q96" s="737" t="s">
        <v>1256</v>
      </c>
      <c r="R96" s="748" t="s">
        <v>971</v>
      </c>
      <c r="S96" s="748">
        <v>0.51</v>
      </c>
      <c r="T96" s="757">
        <f>EEIO_EmissionFactors[[#This Row],[GHG Emissions (kg CO2e/2021 USD)]]/1000</f>
        <v>5.1000000000000004E-4</v>
      </c>
      <c r="U96" s="748" t="s">
        <v>1253</v>
      </c>
      <c r="AF96" s="770" t="str">
        <f>_xlfn.CONCAT(WTT_Fuel_EF[[#This Row],[Fuel]],WTT_Fuel_EF[[#This Row],[Unit]])</f>
        <v>Petrol (average biofuel blend)tonnes</v>
      </c>
      <c r="AG96" s="737" t="s">
        <v>1257</v>
      </c>
      <c r="AH96" s="737" t="s">
        <v>975</v>
      </c>
      <c r="AI96" s="737">
        <v>824.12159999999994</v>
      </c>
    </row>
    <row r="97" spans="16:35">
      <c r="P97" s="748">
        <v>221210</v>
      </c>
      <c r="Q97" s="737" t="s">
        <v>1258</v>
      </c>
      <c r="R97" s="748" t="s">
        <v>971</v>
      </c>
      <c r="S97" s="748">
        <v>0.627</v>
      </c>
      <c r="T97" s="757">
        <f>EEIO_EmissionFactors[[#This Row],[GHG Emissions (kg CO2e/2021 USD)]]/1000</f>
        <v>6.2699999999999995E-4</v>
      </c>
      <c r="U97" s="748">
        <v>221200</v>
      </c>
      <c r="AF97" s="761" t="str">
        <f>_xlfn.CONCAT(WTT_Fuel_EF[[#This Row],[Fuel]],WTT_Fuel_EF[[#This Row],[Unit]])</f>
        <v>Petrol (average biofuel blend)litres</v>
      </c>
      <c r="AG97" s="737" t="s">
        <v>1257</v>
      </c>
      <c r="AH97" s="737" t="s">
        <v>981</v>
      </c>
      <c r="AI97" s="737">
        <v>0.61328000000000005</v>
      </c>
    </row>
    <row r="98" spans="16:35">
      <c r="P98" s="748">
        <v>221310</v>
      </c>
      <c r="Q98" s="737" t="s">
        <v>1259</v>
      </c>
      <c r="R98" s="748" t="s">
        <v>971</v>
      </c>
      <c r="S98" s="748">
        <v>0.65200000000000002</v>
      </c>
      <c r="T98" s="757">
        <f>EEIO_EmissionFactors[[#This Row],[GHG Emissions (kg CO2e/2021 USD)]]/1000</f>
        <v>6.5200000000000002E-4</v>
      </c>
      <c r="U98" s="748">
        <v>221300</v>
      </c>
      <c r="AF98" s="770" t="str">
        <f>_xlfn.CONCAT(WTT_Fuel_EF[[#This Row],[Fuel]],WTT_Fuel_EF[[#This Row],[Unit]])</f>
        <v>Petrol (average biofuel blend)kWh (Net CV)</v>
      </c>
      <c r="AG98" s="737" t="s">
        <v>1257</v>
      </c>
      <c r="AH98" s="737" t="s">
        <v>989</v>
      </c>
      <c r="AI98" s="737">
        <v>6.7739999999999995E-2</v>
      </c>
    </row>
    <row r="99" spans="16:35">
      <c r="P99" s="748">
        <v>221320</v>
      </c>
      <c r="Q99" s="737" t="s">
        <v>1260</v>
      </c>
      <c r="R99" s="748" t="s">
        <v>971</v>
      </c>
      <c r="S99" s="748">
        <v>0.65200000000000002</v>
      </c>
      <c r="T99" s="757">
        <f>EEIO_EmissionFactors[[#This Row],[GHG Emissions (kg CO2e/2021 USD)]]/1000</f>
        <v>6.5200000000000002E-4</v>
      </c>
      <c r="U99" s="748">
        <v>221300</v>
      </c>
      <c r="AF99" s="761" t="str">
        <f>_xlfn.CONCAT(WTT_Fuel_EF[[#This Row],[Fuel]],WTT_Fuel_EF[[#This Row],[Unit]])</f>
        <v>Petrol (average biofuel blend)kWh (Gross CV)</v>
      </c>
      <c r="AG99" s="737" t="s">
        <v>1257</v>
      </c>
      <c r="AH99" s="737" t="s">
        <v>993</v>
      </c>
      <c r="AI99" s="737">
        <v>6.4250000000000002E-2</v>
      </c>
    </row>
    <row r="100" spans="16:35">
      <c r="P100" s="748">
        <v>221330</v>
      </c>
      <c r="Q100" s="737" t="s">
        <v>1261</v>
      </c>
      <c r="R100" s="748" t="s">
        <v>971</v>
      </c>
      <c r="S100" s="748">
        <v>0.65200000000000002</v>
      </c>
      <c r="T100" s="757">
        <f>EEIO_EmissionFactors[[#This Row],[GHG Emissions (kg CO2e/2021 USD)]]/1000</f>
        <v>6.5200000000000002E-4</v>
      </c>
      <c r="U100" s="748">
        <v>221300</v>
      </c>
      <c r="AF100" s="770" t="str">
        <f>_xlfn.CONCAT(WTT_Fuel_EF[[#This Row],[Fuel]],WTT_Fuel_EF[[#This Row],[Unit]])</f>
        <v>Petroleum coketonnes</v>
      </c>
      <c r="AG100" s="737" t="s">
        <v>1262</v>
      </c>
      <c r="AH100" s="737" t="s">
        <v>975</v>
      </c>
      <c r="AI100" s="737">
        <v>399.24907000000002</v>
      </c>
    </row>
    <row r="101" spans="16:35">
      <c r="P101" s="748">
        <v>236115</v>
      </c>
      <c r="Q101" s="737" t="s">
        <v>1263</v>
      </c>
      <c r="R101" s="748" t="s">
        <v>971</v>
      </c>
      <c r="S101" s="748">
        <v>0.16600000000000001</v>
      </c>
      <c r="T101" s="757">
        <f>EEIO_EmissionFactors[[#This Row],[GHG Emissions (kg CO2e/2021 USD)]]/1000</f>
        <v>1.66E-4</v>
      </c>
      <c r="U101" s="748">
        <v>233411</v>
      </c>
      <c r="AF101" s="761" t="str">
        <f>_xlfn.CONCAT(WTT_Fuel_EF[[#This Row],[Fuel]],WTT_Fuel_EF[[#This Row],[Unit]])</f>
        <v>Petroleum cokekWh (Net CV)</v>
      </c>
      <c r="AG101" s="737" t="s">
        <v>1262</v>
      </c>
      <c r="AH101" s="737" t="s">
        <v>989</v>
      </c>
      <c r="AI101" s="737">
        <v>4.231E-2</v>
      </c>
    </row>
    <row r="102" spans="16:35">
      <c r="P102" s="748">
        <v>236116</v>
      </c>
      <c r="Q102" s="737" t="s">
        <v>1264</v>
      </c>
      <c r="R102" s="748" t="s">
        <v>971</v>
      </c>
      <c r="S102" s="748">
        <v>0.11600000000000001</v>
      </c>
      <c r="T102" s="757">
        <f>EEIO_EmissionFactors[[#This Row],[GHG Emissions (kg CO2e/2021 USD)]]/1000</f>
        <v>1.16E-4</v>
      </c>
      <c r="U102" s="748">
        <v>233412</v>
      </c>
      <c r="AF102" s="770" t="str">
        <f>_xlfn.CONCAT(WTT_Fuel_EF[[#This Row],[Fuel]],WTT_Fuel_EF[[#This Row],[Unit]])</f>
        <v>Petroleum cokekWh (Gross CV)</v>
      </c>
      <c r="AG102" s="737" t="s">
        <v>1262</v>
      </c>
      <c r="AH102" s="737" t="s">
        <v>993</v>
      </c>
      <c r="AI102" s="737">
        <v>4.0189999999999997E-2</v>
      </c>
    </row>
    <row r="103" spans="16:35">
      <c r="P103" s="748">
        <v>236117</v>
      </c>
      <c r="Q103" s="737" t="s">
        <v>1265</v>
      </c>
      <c r="R103" s="748" t="s">
        <v>971</v>
      </c>
      <c r="S103" s="748">
        <v>0.19500000000000001</v>
      </c>
      <c r="T103" s="757">
        <f>EEIO_EmissionFactors[[#This Row],[GHG Emissions (kg CO2e/2021 USD)]]/1000</f>
        <v>1.95E-4</v>
      </c>
      <c r="U103" s="748" t="s">
        <v>1266</v>
      </c>
      <c r="AF103" s="761" t="str">
        <f>_xlfn.CONCAT(WTT_Fuel_EF[[#This Row],[Fuel]],WTT_Fuel_EF[[#This Row],[Unit]])</f>
        <v>Processed fuel oils - distillate oiltonnes</v>
      </c>
      <c r="AG103" s="737" t="s">
        <v>1267</v>
      </c>
      <c r="AH103" s="737" t="s">
        <v>975</v>
      </c>
      <c r="AI103" s="737">
        <v>828.96367999999995</v>
      </c>
    </row>
    <row r="104" spans="16:35">
      <c r="P104" s="748">
        <v>236118</v>
      </c>
      <c r="Q104" s="737" t="s">
        <v>1268</v>
      </c>
      <c r="R104" s="748" t="s">
        <v>971</v>
      </c>
      <c r="S104" s="748">
        <v>0.27700000000000002</v>
      </c>
      <c r="T104" s="757">
        <f>EEIO_EmissionFactors[[#This Row],[GHG Emissions (kg CO2e/2021 USD)]]/1000</f>
        <v>2.7700000000000001E-4</v>
      </c>
      <c r="U104" s="748">
        <v>230302</v>
      </c>
      <c r="AF104" s="770" t="str">
        <f>_xlfn.CONCAT(WTT_Fuel_EF[[#This Row],[Fuel]],WTT_Fuel_EF[[#This Row],[Unit]])</f>
        <v>Processed fuel oils - distillate oillitres</v>
      </c>
      <c r="AG104" s="737" t="s">
        <v>1267</v>
      </c>
      <c r="AH104" s="737" t="s">
        <v>981</v>
      </c>
      <c r="AI104" s="737">
        <v>0.70791000000000004</v>
      </c>
    </row>
    <row r="105" spans="16:35">
      <c r="P105" s="748">
        <v>236210</v>
      </c>
      <c r="Q105" s="737" t="s">
        <v>1269</v>
      </c>
      <c r="R105" s="748" t="s">
        <v>971</v>
      </c>
      <c r="S105" s="748">
        <v>0.31</v>
      </c>
      <c r="T105" s="757">
        <f>EEIO_EmissionFactors[[#This Row],[GHG Emissions (kg CO2e/2021 USD)]]/1000</f>
        <v>3.1E-4</v>
      </c>
      <c r="U105" s="801">
        <v>233230230301</v>
      </c>
      <c r="AF105" s="761" t="str">
        <f>_xlfn.CONCAT(WTT_Fuel_EF[[#This Row],[Fuel]],WTT_Fuel_EF[[#This Row],[Unit]])</f>
        <v>Processed fuel oils - distillate oilkWh (Net CV)</v>
      </c>
      <c r="AG105" s="737" t="s">
        <v>1267</v>
      </c>
      <c r="AH105" s="737" t="s">
        <v>989</v>
      </c>
      <c r="AI105" s="737">
        <v>7.0099999999999996E-2</v>
      </c>
    </row>
    <row r="106" spans="16:35">
      <c r="P106" s="748">
        <v>236220</v>
      </c>
      <c r="Q106" s="737" t="s">
        <v>1270</v>
      </c>
      <c r="R106" s="748" t="s">
        <v>971</v>
      </c>
      <c r="S106" s="748">
        <v>0.25600000000000001</v>
      </c>
      <c r="T106" s="757">
        <f>EEIO_EmissionFactors[[#This Row],[GHG Emissions (kg CO2e/2021 USD)]]/1000</f>
        <v>2.5599999999999999E-4</v>
      </c>
      <c r="U106" s="802" t="s">
        <v>1271</v>
      </c>
      <c r="AF106" s="770" t="str">
        <f>_xlfn.CONCAT(WTT_Fuel_EF[[#This Row],[Fuel]],WTT_Fuel_EF[[#This Row],[Unit]])</f>
        <v>Processed fuel oils - distillate oilkWh (Gross CV)</v>
      </c>
      <c r="AG106" s="737" t="s">
        <v>1267</v>
      </c>
      <c r="AH106" s="737" t="s">
        <v>993</v>
      </c>
      <c r="AI106" s="737">
        <v>6.59E-2</v>
      </c>
    </row>
    <row r="107" spans="16:35">
      <c r="P107" s="748">
        <v>237110</v>
      </c>
      <c r="Q107" s="737" t="s">
        <v>1272</v>
      </c>
      <c r="R107" s="748" t="s">
        <v>971</v>
      </c>
      <c r="S107" s="748">
        <v>0.35399999999999998</v>
      </c>
      <c r="T107" s="757">
        <f>EEIO_EmissionFactors[[#This Row],[GHG Emissions (kg CO2e/2021 USD)]]/1000</f>
        <v>3.5399999999999999E-4</v>
      </c>
      <c r="U107" s="748">
        <v>233240</v>
      </c>
      <c r="AF107" s="761" t="str">
        <f>_xlfn.CONCAT(WTT_Fuel_EF[[#This Row],[Fuel]],WTT_Fuel_EF[[#This Row],[Unit]])</f>
        <v>Processed fuel oils - residual oiltonnes</v>
      </c>
      <c r="AG107" s="737" t="s">
        <v>1273</v>
      </c>
      <c r="AH107" s="737" t="s">
        <v>975</v>
      </c>
      <c r="AI107" s="737">
        <v>835.81881999999996</v>
      </c>
    </row>
    <row r="108" spans="16:35">
      <c r="P108" s="748">
        <v>237120</v>
      </c>
      <c r="Q108" s="737" t="s">
        <v>1274</v>
      </c>
      <c r="R108" s="748" t="s">
        <v>971</v>
      </c>
      <c r="S108" s="748">
        <v>0.35399999999999998</v>
      </c>
      <c r="T108" s="757">
        <f>EEIO_EmissionFactors[[#This Row],[GHG Emissions (kg CO2e/2021 USD)]]/1000</f>
        <v>3.5399999999999999E-4</v>
      </c>
      <c r="U108" s="748">
        <v>233240</v>
      </c>
      <c r="AF108" s="770" t="str">
        <f>_xlfn.CONCAT(WTT_Fuel_EF[[#This Row],[Fuel]],WTT_Fuel_EF[[#This Row],[Unit]])</f>
        <v>Processed fuel oils - residual oillitres</v>
      </c>
      <c r="AG108" s="737" t="s">
        <v>1273</v>
      </c>
      <c r="AH108" s="737" t="s">
        <v>981</v>
      </c>
      <c r="AI108" s="737">
        <v>0.82184999999999997</v>
      </c>
    </row>
    <row r="109" spans="16:35">
      <c r="P109" s="748">
        <v>237130</v>
      </c>
      <c r="Q109" s="737" t="s">
        <v>1275</v>
      </c>
      <c r="R109" s="748" t="s">
        <v>971</v>
      </c>
      <c r="S109" s="748">
        <v>0.35399999999999998</v>
      </c>
      <c r="T109" s="757">
        <f>EEIO_EmissionFactors[[#This Row],[GHG Emissions (kg CO2e/2021 USD)]]/1000</f>
        <v>3.5399999999999999E-4</v>
      </c>
      <c r="U109" s="748">
        <v>233240</v>
      </c>
      <c r="AF109" s="761" t="str">
        <f>_xlfn.CONCAT(WTT_Fuel_EF[[#This Row],[Fuel]],WTT_Fuel_EF[[#This Row],[Unit]])</f>
        <v>Processed fuel oils - residual oilkWh (Net CV)</v>
      </c>
      <c r="AG109" s="737" t="s">
        <v>1273</v>
      </c>
      <c r="AH109" s="737" t="s">
        <v>989</v>
      </c>
      <c r="AI109" s="737">
        <v>7.3840000000000003E-2</v>
      </c>
    </row>
    <row r="110" spans="16:35">
      <c r="P110" s="748">
        <v>237210</v>
      </c>
      <c r="Q110" s="737" t="s">
        <v>1276</v>
      </c>
      <c r="R110" s="748" t="s">
        <v>971</v>
      </c>
      <c r="S110" s="748">
        <v>0.23899999999999999</v>
      </c>
      <c r="T110" s="757">
        <f>EEIO_EmissionFactors[[#This Row],[GHG Emissions (kg CO2e/2021 USD)]]/1000</f>
        <v>2.3899999999999998E-4</v>
      </c>
      <c r="U110" s="802" t="s">
        <v>1277</v>
      </c>
      <c r="AF110" s="770" t="str">
        <f>_xlfn.CONCAT(WTT_Fuel_EF[[#This Row],[Fuel]],WTT_Fuel_EF[[#This Row],[Unit]])</f>
        <v>Processed fuel oils - residual oilkWh (Gross CV)</v>
      </c>
      <c r="AG110" s="737" t="s">
        <v>1273</v>
      </c>
      <c r="AH110" s="737" t="s">
        <v>993</v>
      </c>
      <c r="AI110" s="737">
        <v>6.9409999999999999E-2</v>
      </c>
    </row>
    <row r="111" spans="16:35">
      <c r="P111" s="748">
        <v>237310</v>
      </c>
      <c r="Q111" s="737" t="s">
        <v>1278</v>
      </c>
      <c r="R111" s="748" t="s">
        <v>971</v>
      </c>
      <c r="S111" s="748">
        <v>0.29699999999999999</v>
      </c>
      <c r="T111" s="757">
        <f>EEIO_EmissionFactors[[#This Row],[GHG Emissions (kg CO2e/2021 USD)]]/1000</f>
        <v>2.9700000000000001E-4</v>
      </c>
      <c r="U111" s="748" t="s">
        <v>1279</v>
      </c>
      <c r="AF111" s="761" t="str">
        <f>_xlfn.CONCAT(WTT_Fuel_EF[[#This Row],[Fuel]],WTT_Fuel_EF[[#This Row],[Unit]])</f>
        <v>Propanetonnes</v>
      </c>
      <c r="AG111" s="737" t="s">
        <v>250</v>
      </c>
      <c r="AH111" s="737" t="s">
        <v>975</v>
      </c>
      <c r="AI111" s="737">
        <v>350.45558</v>
      </c>
    </row>
    <row r="112" spans="16:35">
      <c r="P112" s="748">
        <v>237990</v>
      </c>
      <c r="Q112" s="737" t="s">
        <v>1280</v>
      </c>
      <c r="R112" s="748" t="s">
        <v>971</v>
      </c>
      <c r="S112" s="748">
        <v>0.27</v>
      </c>
      <c r="T112" s="757">
        <f>EEIO_EmissionFactors[[#This Row],[GHG Emissions (kg CO2e/2021 USD)]]/1000</f>
        <v>2.7E-4</v>
      </c>
      <c r="U112" s="748" t="s">
        <v>1281</v>
      </c>
      <c r="AF112" s="770" t="str">
        <f>_xlfn.CONCAT(WTT_Fuel_EF[[#This Row],[Fuel]],WTT_Fuel_EF[[#This Row],[Unit]])</f>
        <v>Propanelitres</v>
      </c>
      <c r="AG112" s="737" t="s">
        <v>250</v>
      </c>
      <c r="AH112" s="737" t="s">
        <v>981</v>
      </c>
      <c r="AI112" s="737">
        <v>0.18046000000000001</v>
      </c>
    </row>
    <row r="113" spans="16:35">
      <c r="P113" s="748">
        <v>238110</v>
      </c>
      <c r="Q113" s="737" t="s">
        <v>1282</v>
      </c>
      <c r="R113" s="748" t="s">
        <v>971</v>
      </c>
      <c r="S113" s="748">
        <v>0.245</v>
      </c>
      <c r="T113" s="757">
        <f>EEIO_EmissionFactors[[#This Row],[GHG Emissions (kg CO2e/2021 USD)]]/1000</f>
        <v>2.4499999999999999E-4</v>
      </c>
      <c r="U113" s="802" t="s">
        <v>1283</v>
      </c>
      <c r="AF113" s="761" t="str">
        <f>_xlfn.CONCAT(WTT_Fuel_EF[[#This Row],[Fuel]],WTT_Fuel_EF[[#This Row],[Unit]])</f>
        <v>PropanekWh (Net CV)</v>
      </c>
      <c r="AG113" s="737" t="s">
        <v>250</v>
      </c>
      <c r="AH113" s="737" t="s">
        <v>989</v>
      </c>
      <c r="AI113" s="737">
        <v>2.7189999999999999E-2</v>
      </c>
    </row>
    <row r="114" spans="16:35">
      <c r="P114" s="748">
        <v>238120</v>
      </c>
      <c r="Q114" s="737" t="s">
        <v>1284</v>
      </c>
      <c r="R114" s="748" t="s">
        <v>971</v>
      </c>
      <c r="S114" s="748">
        <v>0.245</v>
      </c>
      <c r="T114" s="757">
        <f>EEIO_EmissionFactors[[#This Row],[GHG Emissions (kg CO2e/2021 USD)]]/1000</f>
        <v>2.4499999999999999E-4</v>
      </c>
      <c r="U114" s="802" t="s">
        <v>1285</v>
      </c>
      <c r="AF114" s="770" t="str">
        <f>_xlfn.CONCAT(WTT_Fuel_EF[[#This Row],[Fuel]],WTT_Fuel_EF[[#This Row],[Unit]])</f>
        <v>PropanekWh (Gross CV)</v>
      </c>
      <c r="AG114" s="737" t="s">
        <v>250</v>
      </c>
      <c r="AH114" s="737" t="s">
        <v>993</v>
      </c>
      <c r="AI114" s="737">
        <v>2.503E-2</v>
      </c>
    </row>
    <row r="115" spans="16:35">
      <c r="P115" s="748">
        <v>238130</v>
      </c>
      <c r="Q115" s="737" t="s">
        <v>1286</v>
      </c>
      <c r="R115" s="748" t="s">
        <v>971</v>
      </c>
      <c r="S115" s="748">
        <v>0.245</v>
      </c>
      <c r="T115" s="757">
        <f>EEIO_EmissionFactors[[#This Row],[GHG Emissions (kg CO2e/2021 USD)]]/1000</f>
        <v>2.4499999999999999E-4</v>
      </c>
      <c r="U115" s="802" t="s">
        <v>1287</v>
      </c>
      <c r="AF115" s="761" t="str">
        <f>_xlfn.CONCAT(WTT_Fuel_EF[[#This Row],[Fuel]],WTT_Fuel_EF[[#This Row],[Unit]])</f>
        <v>Refinery miscellaneoustonnes</v>
      </c>
      <c r="AG115" s="737" t="s">
        <v>1288</v>
      </c>
      <c r="AH115" s="737" t="s">
        <v>975</v>
      </c>
      <c r="AI115" s="737">
        <v>346.79113999999998</v>
      </c>
    </row>
    <row r="116" spans="16:35">
      <c r="P116" s="748">
        <v>238140</v>
      </c>
      <c r="Q116" s="737" t="s">
        <v>1289</v>
      </c>
      <c r="R116" s="748" t="s">
        <v>971</v>
      </c>
      <c r="S116" s="748">
        <v>0.245</v>
      </c>
      <c r="T116" s="757">
        <f>EEIO_EmissionFactors[[#This Row],[GHG Emissions (kg CO2e/2021 USD)]]/1000</f>
        <v>2.4499999999999999E-4</v>
      </c>
      <c r="U116" s="802" t="s">
        <v>1290</v>
      </c>
      <c r="AF116" s="770" t="str">
        <f>_xlfn.CONCAT(WTT_Fuel_EF[[#This Row],[Fuel]],WTT_Fuel_EF[[#This Row],[Unit]])</f>
        <v>Refinery miscellaneouslitres</v>
      </c>
      <c r="AG116" s="737" t="s">
        <v>1288</v>
      </c>
      <c r="AH116" s="737" t="s">
        <v>981</v>
      </c>
    </row>
    <row r="117" spans="16:35">
      <c r="P117" s="748">
        <v>238150</v>
      </c>
      <c r="Q117" s="737" t="s">
        <v>1291</v>
      </c>
      <c r="R117" s="748" t="s">
        <v>971</v>
      </c>
      <c r="S117" s="748">
        <v>0.245</v>
      </c>
      <c r="T117" s="757">
        <f>EEIO_EmissionFactors[[#This Row],[GHG Emissions (kg CO2e/2021 USD)]]/1000</f>
        <v>2.4499999999999999E-4</v>
      </c>
      <c r="U117" s="802" t="s">
        <v>1292</v>
      </c>
      <c r="AF117" s="761" t="str">
        <f>_xlfn.CONCAT(WTT_Fuel_EF[[#This Row],[Fuel]],WTT_Fuel_EF[[#This Row],[Unit]])</f>
        <v>Refinery miscellaneouskWh (Net CV)</v>
      </c>
      <c r="AG117" s="737" t="s">
        <v>1288</v>
      </c>
      <c r="AH117" s="737" t="s">
        <v>989</v>
      </c>
      <c r="AI117" s="737">
        <v>3.058E-2</v>
      </c>
    </row>
    <row r="118" spans="16:35">
      <c r="P118" s="748">
        <v>238160</v>
      </c>
      <c r="Q118" s="737" t="s">
        <v>1293</v>
      </c>
      <c r="R118" s="748" t="s">
        <v>971</v>
      </c>
      <c r="S118" s="748">
        <v>0.245</v>
      </c>
      <c r="T118" s="757">
        <f>EEIO_EmissionFactors[[#This Row],[GHG Emissions (kg CO2e/2021 USD)]]/1000</f>
        <v>2.4499999999999999E-4</v>
      </c>
      <c r="U118" s="802" t="s">
        <v>1294</v>
      </c>
      <c r="AF118" s="770" t="str">
        <f>_xlfn.CONCAT(WTT_Fuel_EF[[#This Row],[Fuel]],WTT_Fuel_EF[[#This Row],[Unit]])</f>
        <v>Refinery miscellaneouskWh (Gross CV)</v>
      </c>
      <c r="AG118" s="737" t="s">
        <v>1288</v>
      </c>
      <c r="AH118" s="737" t="s">
        <v>993</v>
      </c>
      <c r="AI118" s="737">
        <v>2.9049999999999999E-2</v>
      </c>
    </row>
    <row r="119" spans="16:35">
      <c r="P119" s="748">
        <v>238170</v>
      </c>
      <c r="Q119" s="737" t="s">
        <v>1295</v>
      </c>
      <c r="R119" s="748" t="s">
        <v>971</v>
      </c>
      <c r="S119" s="748">
        <v>0.245</v>
      </c>
      <c r="T119" s="757">
        <f>EEIO_EmissionFactors[[#This Row],[GHG Emissions (kg CO2e/2021 USD)]]/1000</f>
        <v>2.4499999999999999E-4</v>
      </c>
      <c r="U119" s="802" t="s">
        <v>1296</v>
      </c>
      <c r="AF119" s="761" t="str">
        <f>_xlfn.CONCAT(WTT_Fuel_EF[[#This Row],[Fuel]],WTT_Fuel_EF[[#This Row],[Unit]])</f>
        <v>Waste oilstonnes</v>
      </c>
      <c r="AG119" s="737" t="s">
        <v>1297</v>
      </c>
      <c r="AH119" s="737" t="s">
        <v>975</v>
      </c>
      <c r="AI119" s="737">
        <v>824.04840000000002</v>
      </c>
    </row>
    <row r="120" spans="16:35">
      <c r="P120" s="748">
        <v>238190</v>
      </c>
      <c r="Q120" s="737" t="s">
        <v>1298</v>
      </c>
      <c r="R120" s="748" t="s">
        <v>971</v>
      </c>
      <c r="S120" s="748">
        <v>0.245</v>
      </c>
      <c r="T120" s="757">
        <f>EEIO_EmissionFactors[[#This Row],[GHG Emissions (kg CO2e/2021 USD)]]/1000</f>
        <v>2.4499999999999999E-4</v>
      </c>
      <c r="U120" s="802" t="s">
        <v>1299</v>
      </c>
      <c r="AF120" s="770" t="str">
        <f>_xlfn.CONCAT(WTT_Fuel_EF[[#This Row],[Fuel]],WTT_Fuel_EF[[#This Row],[Unit]])</f>
        <v>Waste oilslitres</v>
      </c>
      <c r="AG120" s="737" t="s">
        <v>1297</v>
      </c>
      <c r="AH120" s="737" t="s">
        <v>981</v>
      </c>
    </row>
    <row r="121" spans="16:35">
      <c r="P121" s="748">
        <v>238210</v>
      </c>
      <c r="Q121" s="737" t="s">
        <v>1300</v>
      </c>
      <c r="R121" s="748" t="s">
        <v>971</v>
      </c>
      <c r="S121" s="748">
        <v>0.245</v>
      </c>
      <c r="T121" s="757">
        <f>EEIO_EmissionFactors[[#This Row],[GHG Emissions (kg CO2e/2021 USD)]]/1000</f>
        <v>2.4499999999999999E-4</v>
      </c>
      <c r="U121" s="802" t="s">
        <v>1301</v>
      </c>
      <c r="AF121" s="761" t="str">
        <f>_xlfn.CONCAT(WTT_Fuel_EF[[#This Row],[Fuel]],WTT_Fuel_EF[[#This Row],[Unit]])</f>
        <v>Waste oilskWh (Net CV)</v>
      </c>
      <c r="AG121" s="737" t="s">
        <v>1297</v>
      </c>
      <c r="AH121" s="737" t="s">
        <v>989</v>
      </c>
      <c r="AI121" s="737">
        <v>7.0290000000000005E-2</v>
      </c>
    </row>
    <row r="122" spans="16:35">
      <c r="P122" s="748">
        <v>238220</v>
      </c>
      <c r="Q122" s="737" t="s">
        <v>1302</v>
      </c>
      <c r="R122" s="748" t="s">
        <v>971</v>
      </c>
      <c r="S122" s="748">
        <v>0.245</v>
      </c>
      <c r="T122" s="757">
        <f>EEIO_EmissionFactors[[#This Row],[GHG Emissions (kg CO2e/2021 USD)]]/1000</f>
        <v>2.4499999999999999E-4</v>
      </c>
      <c r="U122" s="802" t="s">
        <v>1303</v>
      </c>
      <c r="AF122" s="803" t="str">
        <f>_xlfn.CONCAT(WTT_Fuel_EF[[#This Row],[Fuel]],WTT_Fuel_EF[[#This Row],[Unit]])</f>
        <v>Waste oilskWh (Gross CV)</v>
      </c>
      <c r="AG122" s="737" t="s">
        <v>1297</v>
      </c>
      <c r="AH122" s="737" t="s">
        <v>993</v>
      </c>
      <c r="AI122" s="737">
        <v>6.5629999999999994E-2</v>
      </c>
    </row>
    <row r="123" spans="16:35">
      <c r="P123" s="748">
        <v>238290</v>
      </c>
      <c r="Q123" s="737" t="s">
        <v>1304</v>
      </c>
      <c r="R123" s="748" t="s">
        <v>971</v>
      </c>
      <c r="S123" s="748">
        <v>0.245</v>
      </c>
      <c r="T123" s="757">
        <f>EEIO_EmissionFactors[[#This Row],[GHG Emissions (kg CO2e/2021 USD)]]/1000</f>
        <v>2.4499999999999999E-4</v>
      </c>
      <c r="U123" s="802" t="s">
        <v>1305</v>
      </c>
    </row>
    <row r="124" spans="16:35">
      <c r="P124" s="748">
        <v>238310</v>
      </c>
      <c r="Q124" s="737" t="s">
        <v>1306</v>
      </c>
      <c r="R124" s="748" t="s">
        <v>971</v>
      </c>
      <c r="S124" s="748">
        <v>0.245</v>
      </c>
      <c r="T124" s="757">
        <f>EEIO_EmissionFactors[[#This Row],[GHG Emissions (kg CO2e/2021 USD)]]/1000</f>
        <v>2.4499999999999999E-4</v>
      </c>
      <c r="U124" s="802" t="s">
        <v>1307</v>
      </c>
    </row>
    <row r="125" spans="16:35">
      <c r="P125" s="748">
        <v>238320</v>
      </c>
      <c r="Q125" s="737" t="s">
        <v>1308</v>
      </c>
      <c r="R125" s="748" t="s">
        <v>971</v>
      </c>
      <c r="S125" s="748">
        <v>0.245</v>
      </c>
      <c r="T125" s="757">
        <f>EEIO_EmissionFactors[[#This Row],[GHG Emissions (kg CO2e/2021 USD)]]/1000</f>
        <v>2.4499999999999999E-4</v>
      </c>
      <c r="U125" s="802" t="s">
        <v>1309</v>
      </c>
    </row>
    <row r="126" spans="16:35">
      <c r="P126" s="748">
        <v>238330</v>
      </c>
      <c r="Q126" s="737" t="s">
        <v>1310</v>
      </c>
      <c r="R126" s="748" t="s">
        <v>971</v>
      </c>
      <c r="S126" s="748">
        <v>0.245</v>
      </c>
      <c r="T126" s="757">
        <f>EEIO_EmissionFactors[[#This Row],[GHG Emissions (kg CO2e/2021 USD)]]/1000</f>
        <v>2.4499999999999999E-4</v>
      </c>
      <c r="U126" s="802" t="s">
        <v>1311</v>
      </c>
    </row>
    <row r="127" spans="16:35">
      <c r="P127" s="748">
        <v>238340</v>
      </c>
      <c r="Q127" s="737" t="s">
        <v>1312</v>
      </c>
      <c r="R127" s="748" t="s">
        <v>971</v>
      </c>
      <c r="S127" s="748">
        <v>0.245</v>
      </c>
      <c r="T127" s="757">
        <f>EEIO_EmissionFactors[[#This Row],[GHG Emissions (kg CO2e/2021 USD)]]/1000</f>
        <v>2.4499999999999999E-4</v>
      </c>
      <c r="U127" s="802" t="s">
        <v>1313</v>
      </c>
    </row>
    <row r="128" spans="16:35">
      <c r="P128" s="748">
        <v>238350</v>
      </c>
      <c r="Q128" s="737" t="s">
        <v>1314</v>
      </c>
      <c r="R128" s="748" t="s">
        <v>971</v>
      </c>
      <c r="S128" s="748">
        <v>0.245</v>
      </c>
      <c r="T128" s="757">
        <f>EEIO_EmissionFactors[[#This Row],[GHG Emissions (kg CO2e/2021 USD)]]/1000</f>
        <v>2.4499999999999999E-4</v>
      </c>
      <c r="U128" s="802" t="s">
        <v>1315</v>
      </c>
    </row>
    <row r="129" spans="16:21">
      <c r="P129" s="748">
        <v>238390</v>
      </c>
      <c r="Q129" s="737" t="s">
        <v>1316</v>
      </c>
      <c r="R129" s="748" t="s">
        <v>971</v>
      </c>
      <c r="S129" s="748">
        <v>0.245</v>
      </c>
      <c r="T129" s="757">
        <f>EEIO_EmissionFactors[[#This Row],[GHG Emissions (kg CO2e/2021 USD)]]/1000</f>
        <v>2.4499999999999999E-4</v>
      </c>
      <c r="U129" s="802" t="s">
        <v>1317</v>
      </c>
    </row>
    <row r="130" spans="16:21">
      <c r="P130" s="748">
        <v>238910</v>
      </c>
      <c r="Q130" s="737" t="s">
        <v>1318</v>
      </c>
      <c r="R130" s="748" t="s">
        <v>971</v>
      </c>
      <c r="S130" s="748">
        <v>0.245</v>
      </c>
      <c r="T130" s="757">
        <f>EEIO_EmissionFactors[[#This Row],[GHG Emissions (kg CO2e/2021 USD)]]/1000</f>
        <v>2.4499999999999999E-4</v>
      </c>
      <c r="U130" s="802" t="s">
        <v>1319</v>
      </c>
    </row>
    <row r="131" spans="16:21">
      <c r="P131" s="748">
        <v>238990</v>
      </c>
      <c r="Q131" s="737" t="s">
        <v>1320</v>
      </c>
      <c r="R131" s="748" t="s">
        <v>971</v>
      </c>
      <c r="S131" s="748">
        <v>0.245</v>
      </c>
      <c r="T131" s="757">
        <f>EEIO_EmissionFactors[[#This Row],[GHG Emissions (kg CO2e/2021 USD)]]/1000</f>
        <v>2.4499999999999999E-4</v>
      </c>
      <c r="U131" s="802" t="s">
        <v>1321</v>
      </c>
    </row>
    <row r="132" spans="16:21">
      <c r="P132" s="748">
        <v>311111</v>
      </c>
      <c r="Q132" s="737" t="s">
        <v>1322</v>
      </c>
      <c r="R132" s="748" t="s">
        <v>971</v>
      </c>
      <c r="S132" s="748">
        <v>0.47799999999999998</v>
      </c>
      <c r="T132" s="757">
        <f>EEIO_EmissionFactors[[#This Row],[GHG Emissions (kg CO2e/2021 USD)]]/1000</f>
        <v>4.7799999999999996E-4</v>
      </c>
      <c r="U132" s="748">
        <v>311111</v>
      </c>
    </row>
    <row r="133" spans="16:21">
      <c r="P133" s="748">
        <v>311119</v>
      </c>
      <c r="Q133" s="737" t="s">
        <v>1323</v>
      </c>
      <c r="R133" s="748" t="s">
        <v>971</v>
      </c>
      <c r="S133" s="748">
        <v>0.80900000000000005</v>
      </c>
      <c r="T133" s="757">
        <f>EEIO_EmissionFactors[[#This Row],[GHG Emissions (kg CO2e/2021 USD)]]/1000</f>
        <v>8.0900000000000004E-4</v>
      </c>
      <c r="U133" s="748">
        <v>311119</v>
      </c>
    </row>
    <row r="134" spans="16:21">
      <c r="P134" s="748">
        <v>311211</v>
      </c>
      <c r="Q134" s="737" t="s">
        <v>1324</v>
      </c>
      <c r="R134" s="748" t="s">
        <v>971</v>
      </c>
      <c r="S134" s="748">
        <v>1.448</v>
      </c>
      <c r="T134" s="757">
        <f>EEIO_EmissionFactors[[#This Row],[GHG Emissions (kg CO2e/2021 USD)]]/1000</f>
        <v>1.4479999999999999E-3</v>
      </c>
      <c r="U134" s="748">
        <v>311210</v>
      </c>
    </row>
    <row r="135" spans="16:21">
      <c r="P135" s="748">
        <v>311212</v>
      </c>
      <c r="Q135" s="737" t="s">
        <v>1325</v>
      </c>
      <c r="R135" s="748" t="s">
        <v>971</v>
      </c>
      <c r="S135" s="748">
        <v>1.448</v>
      </c>
      <c r="T135" s="757">
        <f>EEIO_EmissionFactors[[#This Row],[GHG Emissions (kg CO2e/2021 USD)]]/1000</f>
        <v>1.4479999999999999E-3</v>
      </c>
      <c r="U135" s="748">
        <v>311210</v>
      </c>
    </row>
    <row r="136" spans="16:21">
      <c r="P136" s="748">
        <v>311213</v>
      </c>
      <c r="Q136" s="737" t="s">
        <v>1326</v>
      </c>
      <c r="R136" s="748" t="s">
        <v>971</v>
      </c>
      <c r="S136" s="748">
        <v>1.448</v>
      </c>
      <c r="T136" s="757">
        <f>EEIO_EmissionFactors[[#This Row],[GHG Emissions (kg CO2e/2021 USD)]]/1000</f>
        <v>1.4479999999999999E-3</v>
      </c>
      <c r="U136" s="748">
        <v>311210</v>
      </c>
    </row>
    <row r="137" spans="16:21">
      <c r="P137" s="748">
        <v>311221</v>
      </c>
      <c r="Q137" s="737" t="s">
        <v>1327</v>
      </c>
      <c r="R137" s="748" t="s">
        <v>971</v>
      </c>
      <c r="S137" s="748">
        <v>1.637</v>
      </c>
      <c r="T137" s="757">
        <f>EEIO_EmissionFactors[[#This Row],[GHG Emissions (kg CO2e/2021 USD)]]/1000</f>
        <v>1.637E-3</v>
      </c>
      <c r="U137" s="748">
        <v>311221</v>
      </c>
    </row>
    <row r="138" spans="16:21">
      <c r="P138" s="748">
        <v>311224</v>
      </c>
      <c r="Q138" s="737" t="s">
        <v>1328</v>
      </c>
      <c r="R138" s="748" t="s">
        <v>971</v>
      </c>
      <c r="S138" s="748">
        <v>1.0900000000000001</v>
      </c>
      <c r="T138" s="757">
        <f>EEIO_EmissionFactors[[#This Row],[GHG Emissions (kg CO2e/2021 USD)]]/1000</f>
        <v>1.09E-3</v>
      </c>
      <c r="U138" s="748">
        <v>311224</v>
      </c>
    </row>
    <row r="139" spans="16:21">
      <c r="P139" s="748">
        <v>311225</v>
      </c>
      <c r="Q139" s="737" t="s">
        <v>1329</v>
      </c>
      <c r="R139" s="748" t="s">
        <v>971</v>
      </c>
      <c r="S139" s="748">
        <v>0.75600000000000001</v>
      </c>
      <c r="T139" s="757">
        <f>EEIO_EmissionFactors[[#This Row],[GHG Emissions (kg CO2e/2021 USD)]]/1000</f>
        <v>7.5600000000000005E-4</v>
      </c>
      <c r="U139" s="748">
        <v>311225</v>
      </c>
    </row>
    <row r="140" spans="16:21">
      <c r="P140" s="748">
        <v>311230</v>
      </c>
      <c r="Q140" s="737" t="s">
        <v>1330</v>
      </c>
      <c r="R140" s="748" t="s">
        <v>971</v>
      </c>
      <c r="S140" s="748">
        <v>0.48499999999999999</v>
      </c>
      <c r="T140" s="757">
        <f>EEIO_EmissionFactors[[#This Row],[GHG Emissions (kg CO2e/2021 USD)]]/1000</f>
        <v>4.8499999999999997E-4</v>
      </c>
      <c r="U140" s="748">
        <v>311230</v>
      </c>
    </row>
    <row r="141" spans="16:21">
      <c r="P141" s="748">
        <v>311313</v>
      </c>
      <c r="Q141" s="737" t="s">
        <v>1331</v>
      </c>
      <c r="R141" s="748" t="s">
        <v>971</v>
      </c>
      <c r="S141" s="748">
        <v>0.54300000000000004</v>
      </c>
      <c r="T141" s="757">
        <f>EEIO_EmissionFactors[[#This Row],[GHG Emissions (kg CO2e/2021 USD)]]/1000</f>
        <v>5.4300000000000008E-4</v>
      </c>
      <c r="U141" s="748">
        <v>311300</v>
      </c>
    </row>
    <row r="142" spans="16:21">
      <c r="P142" s="748">
        <v>311314</v>
      </c>
      <c r="Q142" s="737" t="s">
        <v>1332</v>
      </c>
      <c r="R142" s="748" t="s">
        <v>971</v>
      </c>
      <c r="S142" s="748">
        <v>0.54300000000000004</v>
      </c>
      <c r="T142" s="757">
        <f>EEIO_EmissionFactors[[#This Row],[GHG Emissions (kg CO2e/2021 USD)]]/1000</f>
        <v>5.4300000000000008E-4</v>
      </c>
      <c r="U142" s="748">
        <v>311300</v>
      </c>
    </row>
    <row r="143" spans="16:21">
      <c r="P143" s="748">
        <v>311340</v>
      </c>
      <c r="Q143" s="737" t="s">
        <v>1333</v>
      </c>
      <c r="R143" s="748" t="s">
        <v>971</v>
      </c>
      <c r="S143" s="748">
        <v>0.54300000000000004</v>
      </c>
      <c r="T143" s="757">
        <f>EEIO_EmissionFactors[[#This Row],[GHG Emissions (kg CO2e/2021 USD)]]/1000</f>
        <v>5.4300000000000008E-4</v>
      </c>
      <c r="U143" s="748">
        <v>311300</v>
      </c>
    </row>
    <row r="144" spans="16:21">
      <c r="P144" s="748">
        <v>311351</v>
      </c>
      <c r="Q144" s="737" t="s">
        <v>1334</v>
      </c>
      <c r="R144" s="748" t="s">
        <v>971</v>
      </c>
      <c r="S144" s="748">
        <v>0.54300000000000004</v>
      </c>
      <c r="T144" s="757">
        <f>EEIO_EmissionFactors[[#This Row],[GHG Emissions (kg CO2e/2021 USD)]]/1000</f>
        <v>5.4300000000000008E-4</v>
      </c>
      <c r="U144" s="748">
        <v>311300</v>
      </c>
    </row>
    <row r="145" spans="16:21">
      <c r="P145" s="748">
        <v>311352</v>
      </c>
      <c r="Q145" s="737" t="s">
        <v>1335</v>
      </c>
      <c r="R145" s="748" t="s">
        <v>971</v>
      </c>
      <c r="S145" s="748">
        <v>0.54300000000000004</v>
      </c>
      <c r="T145" s="757">
        <f>EEIO_EmissionFactors[[#This Row],[GHG Emissions (kg CO2e/2021 USD)]]/1000</f>
        <v>5.4300000000000008E-4</v>
      </c>
      <c r="U145" s="748">
        <v>311300</v>
      </c>
    </row>
    <row r="146" spans="16:21">
      <c r="P146" s="748">
        <v>311411</v>
      </c>
      <c r="Q146" s="737" t="s">
        <v>1336</v>
      </c>
      <c r="R146" s="748" t="s">
        <v>971</v>
      </c>
      <c r="S146" s="748">
        <v>0.71799999999999997</v>
      </c>
      <c r="T146" s="757">
        <f>EEIO_EmissionFactors[[#This Row],[GHG Emissions (kg CO2e/2021 USD)]]/1000</f>
        <v>7.18E-4</v>
      </c>
      <c r="U146" s="748">
        <v>311410</v>
      </c>
    </row>
    <row r="147" spans="16:21">
      <c r="P147" s="748">
        <v>311412</v>
      </c>
      <c r="Q147" s="737" t="s">
        <v>1337</v>
      </c>
      <c r="R147" s="748" t="s">
        <v>971</v>
      </c>
      <c r="S147" s="748">
        <v>0.71799999999999997</v>
      </c>
      <c r="T147" s="757">
        <f>EEIO_EmissionFactors[[#This Row],[GHG Emissions (kg CO2e/2021 USD)]]/1000</f>
        <v>7.18E-4</v>
      </c>
      <c r="U147" s="748">
        <v>311410</v>
      </c>
    </row>
    <row r="148" spans="16:21">
      <c r="P148" s="748">
        <v>311421</v>
      </c>
      <c r="Q148" s="737" t="s">
        <v>1338</v>
      </c>
      <c r="R148" s="748" t="s">
        <v>971</v>
      </c>
      <c r="S148" s="748">
        <v>0.51800000000000002</v>
      </c>
      <c r="T148" s="757">
        <f>EEIO_EmissionFactors[[#This Row],[GHG Emissions (kg CO2e/2021 USD)]]/1000</f>
        <v>5.1800000000000001E-4</v>
      </c>
      <c r="U148" s="748">
        <v>311420</v>
      </c>
    </row>
    <row r="149" spans="16:21">
      <c r="P149" s="748">
        <v>311422</v>
      </c>
      <c r="Q149" s="737" t="s">
        <v>1339</v>
      </c>
      <c r="R149" s="748" t="s">
        <v>971</v>
      </c>
      <c r="S149" s="748">
        <v>0.51800000000000002</v>
      </c>
      <c r="T149" s="757">
        <f>EEIO_EmissionFactors[[#This Row],[GHG Emissions (kg CO2e/2021 USD)]]/1000</f>
        <v>5.1800000000000001E-4</v>
      </c>
      <c r="U149" s="748">
        <v>311420</v>
      </c>
    </row>
    <row r="150" spans="16:21">
      <c r="P150" s="748">
        <v>311423</v>
      </c>
      <c r="Q150" s="737" t="s">
        <v>1340</v>
      </c>
      <c r="R150" s="748" t="s">
        <v>971</v>
      </c>
      <c r="S150" s="748">
        <v>0.51800000000000002</v>
      </c>
      <c r="T150" s="757">
        <f>EEIO_EmissionFactors[[#This Row],[GHG Emissions (kg CO2e/2021 USD)]]/1000</f>
        <v>5.1800000000000001E-4</v>
      </c>
      <c r="U150" s="748">
        <v>311420</v>
      </c>
    </row>
    <row r="151" spans="16:21">
      <c r="P151" s="748">
        <v>311511</v>
      </c>
      <c r="Q151" s="737" t="s">
        <v>1341</v>
      </c>
      <c r="R151" s="748" t="s">
        <v>971</v>
      </c>
      <c r="S151" s="748">
        <v>1.0389999999999999</v>
      </c>
      <c r="T151" s="757">
        <f>EEIO_EmissionFactors[[#This Row],[GHG Emissions (kg CO2e/2021 USD)]]/1000</f>
        <v>1.039E-3</v>
      </c>
      <c r="U151" s="748" t="s">
        <v>1342</v>
      </c>
    </row>
    <row r="152" spans="16:21">
      <c r="P152" s="748">
        <v>311512</v>
      </c>
      <c r="Q152" s="737" t="s">
        <v>1343</v>
      </c>
      <c r="R152" s="748" t="s">
        <v>971</v>
      </c>
      <c r="S152" s="748">
        <v>1.0389999999999999</v>
      </c>
      <c r="T152" s="757">
        <f>EEIO_EmissionFactors[[#This Row],[GHG Emissions (kg CO2e/2021 USD)]]/1000</f>
        <v>1.039E-3</v>
      </c>
      <c r="U152" s="748" t="s">
        <v>1342</v>
      </c>
    </row>
    <row r="153" spans="16:21">
      <c r="P153" s="748">
        <v>311513</v>
      </c>
      <c r="Q153" s="737" t="s">
        <v>1344</v>
      </c>
      <c r="R153" s="748" t="s">
        <v>971</v>
      </c>
      <c r="S153" s="748">
        <v>1.2589999999999999</v>
      </c>
      <c r="T153" s="757">
        <f>EEIO_EmissionFactors[[#This Row],[GHG Emissions (kg CO2e/2021 USD)]]/1000</f>
        <v>1.2589999999999999E-3</v>
      </c>
      <c r="U153" s="748">
        <v>311513</v>
      </c>
    </row>
    <row r="154" spans="16:21">
      <c r="P154" s="748">
        <v>311514</v>
      </c>
      <c r="Q154" s="737" t="s">
        <v>1345</v>
      </c>
      <c r="R154" s="748" t="s">
        <v>971</v>
      </c>
      <c r="S154" s="748">
        <v>0.94599999999999995</v>
      </c>
      <c r="T154" s="757">
        <f>EEIO_EmissionFactors[[#This Row],[GHG Emissions (kg CO2e/2021 USD)]]/1000</f>
        <v>9.459999999999999E-4</v>
      </c>
      <c r="U154" s="748">
        <v>311514</v>
      </c>
    </row>
    <row r="155" spans="16:21">
      <c r="P155" s="748">
        <v>311520</v>
      </c>
      <c r="Q155" s="737" t="s">
        <v>1346</v>
      </c>
      <c r="R155" s="748" t="s">
        <v>971</v>
      </c>
      <c r="S155" s="748">
        <v>0.63700000000000001</v>
      </c>
      <c r="T155" s="757">
        <f>EEIO_EmissionFactors[[#This Row],[GHG Emissions (kg CO2e/2021 USD)]]/1000</f>
        <v>6.3699999999999998E-4</v>
      </c>
      <c r="U155" s="748">
        <v>311520</v>
      </c>
    </row>
    <row r="156" spans="16:21">
      <c r="P156" s="748">
        <v>311611</v>
      </c>
      <c r="Q156" s="737" t="s">
        <v>1347</v>
      </c>
      <c r="R156" s="748" t="s">
        <v>971</v>
      </c>
      <c r="S156" s="748">
        <v>1.2789999999999999</v>
      </c>
      <c r="T156" s="757">
        <f>EEIO_EmissionFactors[[#This Row],[GHG Emissions (kg CO2e/2021 USD)]]/1000</f>
        <v>1.279E-3</v>
      </c>
      <c r="U156" s="748" t="s">
        <v>1348</v>
      </c>
    </row>
    <row r="157" spans="16:21">
      <c r="P157" s="748">
        <v>311612</v>
      </c>
      <c r="Q157" s="737" t="s">
        <v>1349</v>
      </c>
      <c r="R157" s="748" t="s">
        <v>971</v>
      </c>
      <c r="S157" s="748">
        <v>1.2789999999999999</v>
      </c>
      <c r="T157" s="757">
        <f>EEIO_EmissionFactors[[#This Row],[GHG Emissions (kg CO2e/2021 USD)]]/1000</f>
        <v>1.279E-3</v>
      </c>
      <c r="U157" s="748" t="s">
        <v>1348</v>
      </c>
    </row>
    <row r="158" spans="16:21">
      <c r="P158" s="748">
        <v>311613</v>
      </c>
      <c r="Q158" s="737" t="s">
        <v>1350</v>
      </c>
      <c r="R158" s="748" t="s">
        <v>971</v>
      </c>
      <c r="S158" s="748">
        <v>1.2789999999999999</v>
      </c>
      <c r="T158" s="757">
        <f>EEIO_EmissionFactors[[#This Row],[GHG Emissions (kg CO2e/2021 USD)]]/1000</f>
        <v>1.279E-3</v>
      </c>
      <c r="U158" s="748" t="s">
        <v>1348</v>
      </c>
    </row>
    <row r="159" spans="16:21">
      <c r="P159" s="748">
        <v>311615</v>
      </c>
      <c r="Q159" s="737" t="s">
        <v>1351</v>
      </c>
      <c r="R159" s="748" t="s">
        <v>971</v>
      </c>
      <c r="S159" s="748">
        <v>0.64</v>
      </c>
      <c r="T159" s="757">
        <f>EEIO_EmissionFactors[[#This Row],[GHG Emissions (kg CO2e/2021 USD)]]/1000</f>
        <v>6.4000000000000005E-4</v>
      </c>
      <c r="U159" s="748">
        <v>311615</v>
      </c>
    </row>
    <row r="160" spans="16:21">
      <c r="P160" s="748">
        <v>311710</v>
      </c>
      <c r="Q160" s="737" t="s">
        <v>1352</v>
      </c>
      <c r="R160" s="748" t="s">
        <v>971</v>
      </c>
      <c r="S160" s="748">
        <v>0.376</v>
      </c>
      <c r="T160" s="757">
        <f>EEIO_EmissionFactors[[#This Row],[GHG Emissions (kg CO2e/2021 USD)]]/1000</f>
        <v>3.7599999999999998E-4</v>
      </c>
      <c r="U160" s="748">
        <v>311700</v>
      </c>
    </row>
    <row r="161" spans="16:21">
      <c r="P161" s="748">
        <v>311811</v>
      </c>
      <c r="Q161" s="737" t="s">
        <v>1353</v>
      </c>
      <c r="R161" s="748" t="s">
        <v>971</v>
      </c>
      <c r="S161" s="748">
        <v>0.314</v>
      </c>
      <c r="T161" s="757">
        <f>EEIO_EmissionFactors[[#This Row],[GHG Emissions (kg CO2e/2021 USD)]]/1000</f>
        <v>3.1399999999999999E-4</v>
      </c>
      <c r="U161" s="748">
        <v>311810</v>
      </c>
    </row>
    <row r="162" spans="16:21">
      <c r="P162" s="748">
        <v>311812</v>
      </c>
      <c r="Q162" s="737" t="s">
        <v>1354</v>
      </c>
      <c r="R162" s="748" t="s">
        <v>971</v>
      </c>
      <c r="S162" s="748">
        <v>0.314</v>
      </c>
      <c r="T162" s="757">
        <f>EEIO_EmissionFactors[[#This Row],[GHG Emissions (kg CO2e/2021 USD)]]/1000</f>
        <v>3.1399999999999999E-4</v>
      </c>
      <c r="U162" s="748">
        <v>311810</v>
      </c>
    </row>
    <row r="163" spans="16:21">
      <c r="P163" s="748">
        <v>311813</v>
      </c>
      <c r="Q163" s="737" t="s">
        <v>1355</v>
      </c>
      <c r="R163" s="748" t="s">
        <v>971</v>
      </c>
      <c r="S163" s="748">
        <v>0.314</v>
      </c>
      <c r="T163" s="757">
        <f>EEIO_EmissionFactors[[#This Row],[GHG Emissions (kg CO2e/2021 USD)]]/1000</f>
        <v>3.1399999999999999E-4</v>
      </c>
      <c r="U163" s="748">
        <v>311810</v>
      </c>
    </row>
    <row r="164" spans="16:21">
      <c r="P164" s="748">
        <v>311821</v>
      </c>
      <c r="Q164" s="737" t="s">
        <v>1356</v>
      </c>
      <c r="R164" s="748" t="s">
        <v>971</v>
      </c>
      <c r="S164" s="748">
        <v>0.54800000000000004</v>
      </c>
      <c r="T164" s="757">
        <f>EEIO_EmissionFactors[[#This Row],[GHG Emissions (kg CO2e/2021 USD)]]/1000</f>
        <v>5.4800000000000009E-4</v>
      </c>
      <c r="U164" s="748" t="s">
        <v>1357</v>
      </c>
    </row>
    <row r="165" spans="16:21">
      <c r="P165" s="748">
        <v>311824</v>
      </c>
      <c r="Q165" s="737" t="s">
        <v>1358</v>
      </c>
      <c r="R165" s="748" t="s">
        <v>971</v>
      </c>
      <c r="S165" s="748">
        <v>0.54800000000000004</v>
      </c>
      <c r="T165" s="757">
        <f>EEIO_EmissionFactors[[#This Row],[GHG Emissions (kg CO2e/2021 USD)]]/1000</f>
        <v>5.4800000000000009E-4</v>
      </c>
      <c r="U165" s="748" t="s">
        <v>1357</v>
      </c>
    </row>
    <row r="166" spans="16:21">
      <c r="P166" s="748">
        <v>311830</v>
      </c>
      <c r="Q166" s="737" t="s">
        <v>1359</v>
      </c>
      <c r="R166" s="748" t="s">
        <v>971</v>
      </c>
      <c r="S166" s="748">
        <v>0.54800000000000004</v>
      </c>
      <c r="T166" s="757">
        <f>EEIO_EmissionFactors[[#This Row],[GHG Emissions (kg CO2e/2021 USD)]]/1000</f>
        <v>5.4800000000000009E-4</v>
      </c>
      <c r="U166" s="748" t="s">
        <v>1357</v>
      </c>
    </row>
    <row r="167" spans="16:21">
      <c r="P167" s="748">
        <v>311911</v>
      </c>
      <c r="Q167" s="737" t="s">
        <v>1360</v>
      </c>
      <c r="R167" s="748" t="s">
        <v>971</v>
      </c>
      <c r="S167" s="748">
        <v>0.501</v>
      </c>
      <c r="T167" s="757">
        <f>EEIO_EmissionFactors[[#This Row],[GHG Emissions (kg CO2e/2021 USD)]]/1000</f>
        <v>5.0100000000000003E-4</v>
      </c>
      <c r="U167" s="748">
        <v>311910</v>
      </c>
    </row>
    <row r="168" spans="16:21">
      <c r="P168" s="748">
        <v>311919</v>
      </c>
      <c r="Q168" s="737" t="s">
        <v>1361</v>
      </c>
      <c r="R168" s="748" t="s">
        <v>971</v>
      </c>
      <c r="S168" s="748">
        <v>0.501</v>
      </c>
      <c r="T168" s="757">
        <f>EEIO_EmissionFactors[[#This Row],[GHG Emissions (kg CO2e/2021 USD)]]/1000</f>
        <v>5.0100000000000003E-4</v>
      </c>
      <c r="U168" s="748">
        <v>311910</v>
      </c>
    </row>
    <row r="169" spans="16:21">
      <c r="P169" s="748">
        <v>311920</v>
      </c>
      <c r="Q169" s="737" t="s">
        <v>1362</v>
      </c>
      <c r="R169" s="748" t="s">
        <v>971</v>
      </c>
      <c r="S169" s="748">
        <v>0.54900000000000004</v>
      </c>
      <c r="T169" s="757">
        <f>EEIO_EmissionFactors[[#This Row],[GHG Emissions (kg CO2e/2021 USD)]]/1000</f>
        <v>5.4900000000000001E-4</v>
      </c>
      <c r="U169" s="748">
        <v>311920</v>
      </c>
    </row>
    <row r="170" spans="16:21">
      <c r="P170" s="748">
        <v>311930</v>
      </c>
      <c r="Q170" s="737" t="s">
        <v>1363</v>
      </c>
      <c r="R170" s="748" t="s">
        <v>971</v>
      </c>
      <c r="S170" s="748">
        <v>0.44800000000000001</v>
      </c>
      <c r="T170" s="757">
        <f>EEIO_EmissionFactors[[#This Row],[GHG Emissions (kg CO2e/2021 USD)]]/1000</f>
        <v>4.4799999999999999E-4</v>
      </c>
      <c r="U170" s="748">
        <v>311930</v>
      </c>
    </row>
    <row r="171" spans="16:21">
      <c r="P171" s="748">
        <v>311941</v>
      </c>
      <c r="Q171" s="737" t="s">
        <v>1364</v>
      </c>
      <c r="R171" s="748" t="s">
        <v>971</v>
      </c>
      <c r="S171" s="748">
        <v>0.44900000000000001</v>
      </c>
      <c r="T171" s="757">
        <f>EEIO_EmissionFactors[[#This Row],[GHG Emissions (kg CO2e/2021 USD)]]/1000</f>
        <v>4.4900000000000002E-4</v>
      </c>
      <c r="U171" s="748">
        <v>311940</v>
      </c>
    </row>
    <row r="172" spans="16:21">
      <c r="P172" s="748">
        <v>311942</v>
      </c>
      <c r="Q172" s="737" t="s">
        <v>1365</v>
      </c>
      <c r="R172" s="748" t="s">
        <v>971</v>
      </c>
      <c r="S172" s="748">
        <v>0.44900000000000001</v>
      </c>
      <c r="T172" s="757">
        <f>EEIO_EmissionFactors[[#This Row],[GHG Emissions (kg CO2e/2021 USD)]]/1000</f>
        <v>4.4900000000000002E-4</v>
      </c>
      <c r="U172" s="748">
        <v>311940</v>
      </c>
    </row>
    <row r="173" spans="16:21">
      <c r="P173" s="748">
        <v>311991</v>
      </c>
      <c r="Q173" s="737" t="s">
        <v>1366</v>
      </c>
      <c r="R173" s="748" t="s">
        <v>971</v>
      </c>
      <c r="S173" s="748">
        <v>0.60299999999999998</v>
      </c>
      <c r="T173" s="757">
        <f>EEIO_EmissionFactors[[#This Row],[GHG Emissions (kg CO2e/2021 USD)]]/1000</f>
        <v>6.0300000000000002E-4</v>
      </c>
      <c r="U173" s="748">
        <v>311990</v>
      </c>
    </row>
    <row r="174" spans="16:21">
      <c r="P174" s="748">
        <v>311999</v>
      </c>
      <c r="Q174" s="737" t="s">
        <v>1367</v>
      </c>
      <c r="R174" s="748" t="s">
        <v>971</v>
      </c>
      <c r="S174" s="748">
        <v>0.60299999999999998</v>
      </c>
      <c r="T174" s="757">
        <f>EEIO_EmissionFactors[[#This Row],[GHG Emissions (kg CO2e/2021 USD)]]/1000</f>
        <v>6.0300000000000002E-4</v>
      </c>
      <c r="U174" s="748">
        <v>311990</v>
      </c>
    </row>
    <row r="175" spans="16:21">
      <c r="P175" s="748">
        <v>312111</v>
      </c>
      <c r="Q175" s="737" t="s">
        <v>1368</v>
      </c>
      <c r="R175" s="748" t="s">
        <v>971</v>
      </c>
      <c r="S175" s="748">
        <v>0.378</v>
      </c>
      <c r="T175" s="757">
        <f>EEIO_EmissionFactors[[#This Row],[GHG Emissions (kg CO2e/2021 USD)]]/1000</f>
        <v>3.7800000000000003E-4</v>
      </c>
      <c r="U175" s="748">
        <v>312110</v>
      </c>
    </row>
    <row r="176" spans="16:21">
      <c r="P176" s="748">
        <v>312112</v>
      </c>
      <c r="Q176" s="737" t="s">
        <v>1369</v>
      </c>
      <c r="R176" s="748" t="s">
        <v>971</v>
      </c>
      <c r="S176" s="748">
        <v>0.378</v>
      </c>
      <c r="T176" s="757">
        <f>EEIO_EmissionFactors[[#This Row],[GHG Emissions (kg CO2e/2021 USD)]]/1000</f>
        <v>3.7800000000000003E-4</v>
      </c>
      <c r="U176" s="748">
        <v>312110</v>
      </c>
    </row>
    <row r="177" spans="16:21">
      <c r="P177" s="748">
        <v>312113</v>
      </c>
      <c r="Q177" s="737" t="s">
        <v>1370</v>
      </c>
      <c r="R177" s="748" t="s">
        <v>971</v>
      </c>
      <c r="S177" s="748">
        <v>0.378</v>
      </c>
      <c r="T177" s="757">
        <f>EEIO_EmissionFactors[[#This Row],[GHG Emissions (kg CO2e/2021 USD)]]/1000</f>
        <v>3.7800000000000003E-4</v>
      </c>
      <c r="U177" s="748">
        <v>312110</v>
      </c>
    </row>
    <row r="178" spans="16:21">
      <c r="P178" s="748">
        <v>312120</v>
      </c>
      <c r="Q178" s="737" t="s">
        <v>1371</v>
      </c>
      <c r="R178" s="748" t="s">
        <v>971</v>
      </c>
      <c r="S178" s="748">
        <v>0.377</v>
      </c>
      <c r="T178" s="757">
        <f>EEIO_EmissionFactors[[#This Row],[GHG Emissions (kg CO2e/2021 USD)]]/1000</f>
        <v>3.77E-4</v>
      </c>
      <c r="U178" s="748">
        <v>312120</v>
      </c>
    </row>
    <row r="179" spans="16:21">
      <c r="P179" s="748">
        <v>312130</v>
      </c>
      <c r="Q179" s="737" t="s">
        <v>1372</v>
      </c>
      <c r="R179" s="748" t="s">
        <v>971</v>
      </c>
      <c r="S179" s="748">
        <v>0.21</v>
      </c>
      <c r="T179" s="757">
        <f>EEIO_EmissionFactors[[#This Row],[GHG Emissions (kg CO2e/2021 USD)]]/1000</f>
        <v>2.0999999999999998E-4</v>
      </c>
      <c r="U179" s="748">
        <v>312130</v>
      </c>
    </row>
    <row r="180" spans="16:21">
      <c r="P180" s="748">
        <v>312140</v>
      </c>
      <c r="Q180" s="737" t="s">
        <v>1373</v>
      </c>
      <c r="R180" s="748" t="s">
        <v>971</v>
      </c>
      <c r="S180" s="748">
        <v>0.44600000000000001</v>
      </c>
      <c r="T180" s="757">
        <f>EEIO_EmissionFactors[[#This Row],[GHG Emissions (kg CO2e/2021 USD)]]/1000</f>
        <v>4.46E-4</v>
      </c>
      <c r="U180" s="748">
        <v>312140</v>
      </c>
    </row>
    <row r="181" spans="16:21">
      <c r="P181" s="748">
        <v>312230</v>
      </c>
      <c r="Q181" s="737" t="s">
        <v>1374</v>
      </c>
      <c r="R181" s="748" t="s">
        <v>971</v>
      </c>
      <c r="S181" s="748">
        <v>0.11799999999999999</v>
      </c>
      <c r="T181" s="757">
        <f>EEIO_EmissionFactors[[#This Row],[GHG Emissions (kg CO2e/2021 USD)]]/1000</f>
        <v>1.18E-4</v>
      </c>
      <c r="U181" s="748">
        <v>312200</v>
      </c>
    </row>
    <row r="182" spans="16:21">
      <c r="P182" s="748">
        <v>313110</v>
      </c>
      <c r="Q182" s="737" t="s">
        <v>1375</v>
      </c>
      <c r="R182" s="748" t="s">
        <v>971</v>
      </c>
      <c r="S182" s="748">
        <v>0.83699999999999997</v>
      </c>
      <c r="T182" s="757">
        <f>EEIO_EmissionFactors[[#This Row],[GHG Emissions (kg CO2e/2021 USD)]]/1000</f>
        <v>8.3699999999999996E-4</v>
      </c>
      <c r="U182" s="748">
        <v>313100</v>
      </c>
    </row>
    <row r="183" spans="16:21">
      <c r="P183" s="748">
        <v>313210</v>
      </c>
      <c r="Q183" s="737" t="s">
        <v>1376</v>
      </c>
      <c r="R183" s="748" t="s">
        <v>971</v>
      </c>
      <c r="S183" s="748">
        <v>0.52500000000000002</v>
      </c>
      <c r="T183" s="757">
        <f>EEIO_EmissionFactors[[#This Row],[GHG Emissions (kg CO2e/2021 USD)]]/1000</f>
        <v>5.2500000000000008E-4</v>
      </c>
      <c r="U183" s="748">
        <v>313200</v>
      </c>
    </row>
    <row r="184" spans="16:21">
      <c r="P184" s="748">
        <v>313220</v>
      </c>
      <c r="Q184" s="737" t="s">
        <v>1377</v>
      </c>
      <c r="R184" s="748" t="s">
        <v>971</v>
      </c>
      <c r="S184" s="748">
        <v>0.52500000000000002</v>
      </c>
      <c r="T184" s="757">
        <f>EEIO_EmissionFactors[[#This Row],[GHG Emissions (kg CO2e/2021 USD)]]/1000</f>
        <v>5.2500000000000008E-4</v>
      </c>
      <c r="U184" s="748">
        <v>313200</v>
      </c>
    </row>
    <row r="185" spans="16:21">
      <c r="P185" s="748">
        <v>313230</v>
      </c>
      <c r="Q185" s="737" t="s">
        <v>1378</v>
      </c>
      <c r="R185" s="748" t="s">
        <v>971</v>
      </c>
      <c r="S185" s="748">
        <v>0.52500000000000002</v>
      </c>
      <c r="T185" s="757">
        <f>EEIO_EmissionFactors[[#This Row],[GHG Emissions (kg CO2e/2021 USD)]]/1000</f>
        <v>5.2500000000000008E-4</v>
      </c>
      <c r="U185" s="748">
        <v>313200</v>
      </c>
    </row>
    <row r="186" spans="16:21">
      <c r="P186" s="748">
        <v>313240</v>
      </c>
      <c r="Q186" s="737" t="s">
        <v>1379</v>
      </c>
      <c r="R186" s="748" t="s">
        <v>971</v>
      </c>
      <c r="S186" s="748">
        <v>0.52500000000000002</v>
      </c>
      <c r="T186" s="757">
        <f>EEIO_EmissionFactors[[#This Row],[GHG Emissions (kg CO2e/2021 USD)]]/1000</f>
        <v>5.2500000000000008E-4</v>
      </c>
      <c r="U186" s="748">
        <v>313200</v>
      </c>
    </row>
    <row r="187" spans="16:21">
      <c r="P187" s="748">
        <v>313310</v>
      </c>
      <c r="Q187" s="737" t="s">
        <v>1380</v>
      </c>
      <c r="R187" s="748" t="s">
        <v>971</v>
      </c>
      <c r="S187" s="748">
        <v>0.45200000000000001</v>
      </c>
      <c r="T187" s="757">
        <f>EEIO_EmissionFactors[[#This Row],[GHG Emissions (kg CO2e/2021 USD)]]/1000</f>
        <v>4.5200000000000004E-4</v>
      </c>
      <c r="U187" s="748">
        <v>313300</v>
      </c>
    </row>
    <row r="188" spans="16:21">
      <c r="P188" s="748">
        <v>313320</v>
      </c>
      <c r="Q188" s="737" t="s">
        <v>1381</v>
      </c>
      <c r="R188" s="748" t="s">
        <v>971</v>
      </c>
      <c r="S188" s="748">
        <v>0.45200000000000001</v>
      </c>
      <c r="T188" s="757">
        <f>EEIO_EmissionFactors[[#This Row],[GHG Emissions (kg CO2e/2021 USD)]]/1000</f>
        <v>4.5200000000000004E-4</v>
      </c>
      <c r="U188" s="748">
        <v>313300</v>
      </c>
    </row>
    <row r="189" spans="16:21">
      <c r="P189" s="748">
        <v>314110</v>
      </c>
      <c r="Q189" s="737" t="s">
        <v>1382</v>
      </c>
      <c r="R189" s="748" t="s">
        <v>971</v>
      </c>
      <c r="S189" s="748">
        <v>0.308</v>
      </c>
      <c r="T189" s="757">
        <f>EEIO_EmissionFactors[[#This Row],[GHG Emissions (kg CO2e/2021 USD)]]/1000</f>
        <v>3.0800000000000001E-4</v>
      </c>
      <c r="U189" s="748">
        <v>314110</v>
      </c>
    </row>
    <row r="190" spans="16:21">
      <c r="P190" s="748">
        <v>314120</v>
      </c>
      <c r="Q190" s="737" t="s">
        <v>1383</v>
      </c>
      <c r="R190" s="748" t="s">
        <v>971</v>
      </c>
      <c r="S190" s="748">
        <v>0.22</v>
      </c>
      <c r="T190" s="757">
        <f>EEIO_EmissionFactors[[#This Row],[GHG Emissions (kg CO2e/2021 USD)]]/1000</f>
        <v>2.2000000000000001E-4</v>
      </c>
      <c r="U190" s="748">
        <v>314120</v>
      </c>
    </row>
    <row r="191" spans="16:21">
      <c r="P191" s="748">
        <v>314910</v>
      </c>
      <c r="Q191" s="737" t="s">
        <v>1384</v>
      </c>
      <c r="R191" s="748" t="s">
        <v>971</v>
      </c>
      <c r="S191" s="748">
        <v>0.26300000000000001</v>
      </c>
      <c r="T191" s="757">
        <f>EEIO_EmissionFactors[[#This Row],[GHG Emissions (kg CO2e/2021 USD)]]/1000</f>
        <v>2.63E-4</v>
      </c>
      <c r="U191" s="748">
        <v>314900</v>
      </c>
    </row>
    <row r="192" spans="16:21">
      <c r="P192" s="748">
        <v>314994</v>
      </c>
      <c r="Q192" s="737" t="s">
        <v>1385</v>
      </c>
      <c r="R192" s="748" t="s">
        <v>971</v>
      </c>
      <c r="S192" s="748">
        <v>0.26300000000000001</v>
      </c>
      <c r="T192" s="757">
        <f>EEIO_EmissionFactors[[#This Row],[GHG Emissions (kg CO2e/2021 USD)]]/1000</f>
        <v>2.63E-4</v>
      </c>
      <c r="U192" s="748">
        <v>314900</v>
      </c>
    </row>
    <row r="193" spans="16:21">
      <c r="P193" s="748">
        <v>314999</v>
      </c>
      <c r="Q193" s="737" t="s">
        <v>1386</v>
      </c>
      <c r="R193" s="748" t="s">
        <v>971</v>
      </c>
      <c r="S193" s="748">
        <v>0.26300000000000001</v>
      </c>
      <c r="T193" s="757">
        <f>EEIO_EmissionFactors[[#This Row],[GHG Emissions (kg CO2e/2021 USD)]]/1000</f>
        <v>2.63E-4</v>
      </c>
      <c r="U193" s="748">
        <v>314900</v>
      </c>
    </row>
    <row r="194" spans="16:21">
      <c r="P194" s="748">
        <v>315110</v>
      </c>
      <c r="Q194" s="737" t="s">
        <v>1387</v>
      </c>
      <c r="R194" s="748" t="s">
        <v>971</v>
      </c>
      <c r="S194" s="748">
        <v>0.14499999999999999</v>
      </c>
      <c r="T194" s="757">
        <f>EEIO_EmissionFactors[[#This Row],[GHG Emissions (kg CO2e/2021 USD)]]/1000</f>
        <v>1.45E-4</v>
      </c>
      <c r="U194" s="748">
        <v>315000</v>
      </c>
    </row>
    <row r="195" spans="16:21">
      <c r="P195" s="748">
        <v>315190</v>
      </c>
      <c r="Q195" s="737" t="s">
        <v>1388</v>
      </c>
      <c r="R195" s="748" t="s">
        <v>971</v>
      </c>
      <c r="S195" s="748">
        <v>0.14499999999999999</v>
      </c>
      <c r="T195" s="757">
        <f>EEIO_EmissionFactors[[#This Row],[GHG Emissions (kg CO2e/2021 USD)]]/1000</f>
        <v>1.45E-4</v>
      </c>
      <c r="U195" s="748">
        <v>315000</v>
      </c>
    </row>
    <row r="196" spans="16:21">
      <c r="P196" s="748">
        <v>315210</v>
      </c>
      <c r="Q196" s="737" t="s">
        <v>1389</v>
      </c>
      <c r="R196" s="748" t="s">
        <v>971</v>
      </c>
      <c r="S196" s="748">
        <v>0.14499999999999999</v>
      </c>
      <c r="T196" s="757">
        <f>EEIO_EmissionFactors[[#This Row],[GHG Emissions (kg CO2e/2021 USD)]]/1000</f>
        <v>1.45E-4</v>
      </c>
      <c r="U196" s="748">
        <v>315000</v>
      </c>
    </row>
    <row r="197" spans="16:21">
      <c r="P197" s="748">
        <v>315220</v>
      </c>
      <c r="Q197" s="737" t="s">
        <v>1390</v>
      </c>
      <c r="R197" s="748" t="s">
        <v>971</v>
      </c>
      <c r="S197" s="748">
        <v>0.14499999999999999</v>
      </c>
      <c r="T197" s="757">
        <f>EEIO_EmissionFactors[[#This Row],[GHG Emissions (kg CO2e/2021 USD)]]/1000</f>
        <v>1.45E-4</v>
      </c>
      <c r="U197" s="748">
        <v>315000</v>
      </c>
    </row>
    <row r="198" spans="16:21">
      <c r="P198" s="748">
        <v>315240</v>
      </c>
      <c r="Q198" s="737" t="s">
        <v>1391</v>
      </c>
      <c r="R198" s="748" t="s">
        <v>971</v>
      </c>
      <c r="S198" s="748">
        <v>0.14499999999999999</v>
      </c>
      <c r="T198" s="757">
        <f>EEIO_EmissionFactors[[#This Row],[GHG Emissions (kg CO2e/2021 USD)]]/1000</f>
        <v>1.45E-4</v>
      </c>
      <c r="U198" s="748">
        <v>315000</v>
      </c>
    </row>
    <row r="199" spans="16:21">
      <c r="P199" s="748">
        <v>315280</v>
      </c>
      <c r="Q199" s="737" t="s">
        <v>1392</v>
      </c>
      <c r="R199" s="748" t="s">
        <v>971</v>
      </c>
      <c r="S199" s="748">
        <v>0.14499999999999999</v>
      </c>
      <c r="T199" s="757">
        <f>EEIO_EmissionFactors[[#This Row],[GHG Emissions (kg CO2e/2021 USD)]]/1000</f>
        <v>1.45E-4</v>
      </c>
      <c r="U199" s="748">
        <v>315000</v>
      </c>
    </row>
    <row r="200" spans="16:21">
      <c r="P200" s="748">
        <v>315990</v>
      </c>
      <c r="Q200" s="737" t="s">
        <v>1393</v>
      </c>
      <c r="R200" s="748" t="s">
        <v>971</v>
      </c>
      <c r="S200" s="748">
        <v>0.14499999999999999</v>
      </c>
      <c r="T200" s="757">
        <f>EEIO_EmissionFactors[[#This Row],[GHG Emissions (kg CO2e/2021 USD)]]/1000</f>
        <v>1.45E-4</v>
      </c>
      <c r="U200" s="748">
        <v>315000</v>
      </c>
    </row>
    <row r="201" spans="16:21">
      <c r="P201" s="748">
        <v>316110</v>
      </c>
      <c r="Q201" s="737" t="s">
        <v>1394</v>
      </c>
      <c r="R201" s="748" t="s">
        <v>971</v>
      </c>
      <c r="S201" s="748">
        <v>0.25600000000000001</v>
      </c>
      <c r="T201" s="757">
        <f>EEIO_EmissionFactors[[#This Row],[GHG Emissions (kg CO2e/2021 USD)]]/1000</f>
        <v>2.5599999999999999E-4</v>
      </c>
      <c r="U201" s="748">
        <v>316000</v>
      </c>
    </row>
    <row r="202" spans="16:21">
      <c r="P202" s="748">
        <v>316210</v>
      </c>
      <c r="Q202" s="737" t="s">
        <v>1395</v>
      </c>
      <c r="R202" s="748" t="s">
        <v>971</v>
      </c>
      <c r="S202" s="748">
        <v>0.25600000000000001</v>
      </c>
      <c r="T202" s="757">
        <f>EEIO_EmissionFactors[[#This Row],[GHG Emissions (kg CO2e/2021 USD)]]/1000</f>
        <v>2.5599999999999999E-4</v>
      </c>
      <c r="U202" s="748">
        <v>316000</v>
      </c>
    </row>
    <row r="203" spans="16:21">
      <c r="P203" s="748">
        <v>316992</v>
      </c>
      <c r="Q203" s="737" t="s">
        <v>1396</v>
      </c>
      <c r="R203" s="748" t="s">
        <v>971</v>
      </c>
      <c r="S203" s="748">
        <v>0.25600000000000001</v>
      </c>
      <c r="T203" s="757">
        <f>EEIO_EmissionFactors[[#This Row],[GHG Emissions (kg CO2e/2021 USD)]]/1000</f>
        <v>2.5599999999999999E-4</v>
      </c>
      <c r="U203" s="748">
        <v>316000</v>
      </c>
    </row>
    <row r="204" spans="16:21">
      <c r="P204" s="748">
        <v>316998</v>
      </c>
      <c r="Q204" s="737" t="s">
        <v>1397</v>
      </c>
      <c r="R204" s="748" t="s">
        <v>971</v>
      </c>
      <c r="S204" s="748">
        <v>0.25600000000000001</v>
      </c>
      <c r="T204" s="757">
        <f>EEIO_EmissionFactors[[#This Row],[GHG Emissions (kg CO2e/2021 USD)]]/1000</f>
        <v>2.5599999999999999E-4</v>
      </c>
      <c r="U204" s="748">
        <v>316000</v>
      </c>
    </row>
    <row r="205" spans="16:21">
      <c r="P205" s="748">
        <v>321113</v>
      </c>
      <c r="Q205" s="737" t="s">
        <v>1398</v>
      </c>
      <c r="R205" s="748" t="s">
        <v>971</v>
      </c>
      <c r="S205" s="748">
        <v>0.27400000000000002</v>
      </c>
      <c r="T205" s="757">
        <f>EEIO_EmissionFactors[[#This Row],[GHG Emissions (kg CO2e/2021 USD)]]/1000</f>
        <v>2.7400000000000005E-4</v>
      </c>
      <c r="U205" s="748">
        <v>321100</v>
      </c>
    </row>
    <row r="206" spans="16:21">
      <c r="P206" s="748">
        <v>321114</v>
      </c>
      <c r="Q206" s="737" t="s">
        <v>1399</v>
      </c>
      <c r="R206" s="748" t="s">
        <v>971</v>
      </c>
      <c r="S206" s="748">
        <v>0.27400000000000002</v>
      </c>
      <c r="T206" s="757">
        <f>EEIO_EmissionFactors[[#This Row],[GHG Emissions (kg CO2e/2021 USD)]]/1000</f>
        <v>2.7400000000000005E-4</v>
      </c>
      <c r="U206" s="748">
        <v>321100</v>
      </c>
    </row>
    <row r="207" spans="16:21">
      <c r="P207" s="748">
        <v>321211</v>
      </c>
      <c r="Q207" s="737" t="s">
        <v>1400</v>
      </c>
      <c r="R207" s="748" t="s">
        <v>971</v>
      </c>
      <c r="S207" s="748">
        <v>0.218</v>
      </c>
      <c r="T207" s="757">
        <f>EEIO_EmissionFactors[[#This Row],[GHG Emissions (kg CO2e/2021 USD)]]/1000</f>
        <v>2.1799999999999999E-4</v>
      </c>
      <c r="U207" s="748">
        <v>321200</v>
      </c>
    </row>
    <row r="208" spans="16:21">
      <c r="P208" s="748">
        <v>321212</v>
      </c>
      <c r="Q208" s="737" t="s">
        <v>1401</v>
      </c>
      <c r="R208" s="748" t="s">
        <v>971</v>
      </c>
      <c r="S208" s="748">
        <v>0.218</v>
      </c>
      <c r="T208" s="757">
        <f>EEIO_EmissionFactors[[#This Row],[GHG Emissions (kg CO2e/2021 USD)]]/1000</f>
        <v>2.1799999999999999E-4</v>
      </c>
      <c r="U208" s="748">
        <v>321200</v>
      </c>
    </row>
    <row r="209" spans="16:21">
      <c r="P209" s="748">
        <v>321213</v>
      </c>
      <c r="Q209" s="737" t="s">
        <v>1402</v>
      </c>
      <c r="R209" s="748" t="s">
        <v>971</v>
      </c>
      <c r="S209" s="748">
        <v>0.218</v>
      </c>
      <c r="T209" s="757">
        <f>EEIO_EmissionFactors[[#This Row],[GHG Emissions (kg CO2e/2021 USD)]]/1000</f>
        <v>2.1799999999999999E-4</v>
      </c>
      <c r="U209" s="748">
        <v>321200</v>
      </c>
    </row>
    <row r="210" spans="16:21">
      <c r="P210" s="748">
        <v>321214</v>
      </c>
      <c r="Q210" s="737" t="s">
        <v>1403</v>
      </c>
      <c r="R210" s="748" t="s">
        <v>971</v>
      </c>
      <c r="S210" s="748">
        <v>0.218</v>
      </c>
      <c r="T210" s="757">
        <f>EEIO_EmissionFactors[[#This Row],[GHG Emissions (kg CO2e/2021 USD)]]/1000</f>
        <v>2.1799999999999999E-4</v>
      </c>
      <c r="U210" s="748">
        <v>321200</v>
      </c>
    </row>
    <row r="211" spans="16:21">
      <c r="P211" s="748">
        <v>321219</v>
      </c>
      <c r="Q211" s="737" t="s">
        <v>1404</v>
      </c>
      <c r="R211" s="748" t="s">
        <v>971</v>
      </c>
      <c r="S211" s="748">
        <v>0.218</v>
      </c>
      <c r="T211" s="757">
        <f>EEIO_EmissionFactors[[#This Row],[GHG Emissions (kg CO2e/2021 USD)]]/1000</f>
        <v>2.1799999999999999E-4</v>
      </c>
      <c r="U211" s="748">
        <v>321200</v>
      </c>
    </row>
    <row r="212" spans="16:21">
      <c r="P212" s="748">
        <v>321911</v>
      </c>
      <c r="Q212" s="737" t="s">
        <v>1405</v>
      </c>
      <c r="R212" s="748" t="s">
        <v>971</v>
      </c>
      <c r="S212" s="748">
        <v>0.187</v>
      </c>
      <c r="T212" s="757">
        <f>EEIO_EmissionFactors[[#This Row],[GHG Emissions (kg CO2e/2021 USD)]]/1000</f>
        <v>1.8699999999999999E-4</v>
      </c>
      <c r="U212" s="748">
        <v>321910</v>
      </c>
    </row>
    <row r="213" spans="16:21">
      <c r="P213" s="748">
        <v>321912</v>
      </c>
      <c r="Q213" s="737" t="s">
        <v>1406</v>
      </c>
      <c r="R213" s="748" t="s">
        <v>971</v>
      </c>
      <c r="S213" s="748">
        <v>0.187</v>
      </c>
      <c r="T213" s="757">
        <f>EEIO_EmissionFactors[[#This Row],[GHG Emissions (kg CO2e/2021 USD)]]/1000</f>
        <v>1.8699999999999999E-4</v>
      </c>
      <c r="U213" s="748">
        <v>321910</v>
      </c>
    </row>
    <row r="214" spans="16:21">
      <c r="P214" s="748">
        <v>321918</v>
      </c>
      <c r="Q214" s="737" t="s">
        <v>1407</v>
      </c>
      <c r="R214" s="748" t="s">
        <v>971</v>
      </c>
      <c r="S214" s="748">
        <v>0.187</v>
      </c>
      <c r="T214" s="757">
        <f>EEIO_EmissionFactors[[#This Row],[GHG Emissions (kg CO2e/2021 USD)]]/1000</f>
        <v>1.8699999999999999E-4</v>
      </c>
      <c r="U214" s="748">
        <v>321910</v>
      </c>
    </row>
    <row r="215" spans="16:21">
      <c r="P215" s="748">
        <v>321920</v>
      </c>
      <c r="Q215" s="737" t="s">
        <v>1408</v>
      </c>
      <c r="R215" s="748" t="s">
        <v>971</v>
      </c>
      <c r="S215" s="748">
        <v>0.2</v>
      </c>
      <c r="T215" s="757">
        <f>EEIO_EmissionFactors[[#This Row],[GHG Emissions (kg CO2e/2021 USD)]]/1000</f>
        <v>2.0000000000000001E-4</v>
      </c>
      <c r="U215" s="748" t="s">
        <v>1409</v>
      </c>
    </row>
    <row r="216" spans="16:21">
      <c r="P216" s="748">
        <v>321991</v>
      </c>
      <c r="Q216" s="737" t="s">
        <v>1410</v>
      </c>
      <c r="R216" s="748" t="s">
        <v>971</v>
      </c>
      <c r="S216" s="748">
        <v>0.2</v>
      </c>
      <c r="T216" s="757">
        <f>EEIO_EmissionFactors[[#This Row],[GHG Emissions (kg CO2e/2021 USD)]]/1000</f>
        <v>2.0000000000000001E-4</v>
      </c>
      <c r="U216" s="748" t="s">
        <v>1409</v>
      </c>
    </row>
    <row r="217" spans="16:21">
      <c r="P217" s="748">
        <v>321992</v>
      </c>
      <c r="Q217" s="737" t="s">
        <v>1411</v>
      </c>
      <c r="R217" s="748" t="s">
        <v>971</v>
      </c>
      <c r="S217" s="748">
        <v>0.2</v>
      </c>
      <c r="T217" s="757">
        <f>EEIO_EmissionFactors[[#This Row],[GHG Emissions (kg CO2e/2021 USD)]]/1000</f>
        <v>2.0000000000000001E-4</v>
      </c>
      <c r="U217" s="748" t="s">
        <v>1409</v>
      </c>
    </row>
    <row r="218" spans="16:21">
      <c r="P218" s="748">
        <v>321999</v>
      </c>
      <c r="Q218" s="737" t="s">
        <v>1412</v>
      </c>
      <c r="R218" s="748" t="s">
        <v>971</v>
      </c>
      <c r="S218" s="748">
        <v>0.2</v>
      </c>
      <c r="T218" s="757">
        <f>EEIO_EmissionFactors[[#This Row],[GHG Emissions (kg CO2e/2021 USD)]]/1000</f>
        <v>2.0000000000000001E-4</v>
      </c>
      <c r="U218" s="748" t="s">
        <v>1409</v>
      </c>
    </row>
    <row r="219" spans="16:21">
      <c r="P219" s="748">
        <v>322110</v>
      </c>
      <c r="Q219" s="737" t="s">
        <v>1413</v>
      </c>
      <c r="R219" s="748" t="s">
        <v>971</v>
      </c>
      <c r="S219" s="748">
        <v>0.95699999999999996</v>
      </c>
      <c r="T219" s="757">
        <f>EEIO_EmissionFactors[[#This Row],[GHG Emissions (kg CO2e/2021 USD)]]/1000</f>
        <v>9.5699999999999995E-4</v>
      </c>
      <c r="U219" s="748">
        <v>322110</v>
      </c>
    </row>
    <row r="220" spans="16:21">
      <c r="P220" s="748">
        <v>322121</v>
      </c>
      <c r="Q220" s="737" t="s">
        <v>1414</v>
      </c>
      <c r="R220" s="748" t="s">
        <v>971</v>
      </c>
      <c r="S220" s="748">
        <v>0.73699999999999999</v>
      </c>
      <c r="T220" s="757">
        <f>EEIO_EmissionFactors[[#This Row],[GHG Emissions (kg CO2e/2021 USD)]]/1000</f>
        <v>7.3700000000000002E-4</v>
      </c>
      <c r="U220" s="748">
        <v>322120</v>
      </c>
    </row>
    <row r="221" spans="16:21">
      <c r="P221" s="748">
        <v>322122</v>
      </c>
      <c r="Q221" s="737" t="s">
        <v>1415</v>
      </c>
      <c r="R221" s="748" t="s">
        <v>971</v>
      </c>
      <c r="S221" s="748">
        <v>0.73699999999999999</v>
      </c>
      <c r="T221" s="757">
        <f>EEIO_EmissionFactors[[#This Row],[GHG Emissions (kg CO2e/2021 USD)]]/1000</f>
        <v>7.3700000000000002E-4</v>
      </c>
      <c r="U221" s="748">
        <v>322120</v>
      </c>
    </row>
    <row r="222" spans="16:21">
      <c r="P222" s="748">
        <v>322130</v>
      </c>
      <c r="Q222" s="737" t="s">
        <v>1416</v>
      </c>
      <c r="R222" s="748" t="s">
        <v>971</v>
      </c>
      <c r="S222" s="748">
        <v>0.80300000000000005</v>
      </c>
      <c r="T222" s="757">
        <f>EEIO_EmissionFactors[[#This Row],[GHG Emissions (kg CO2e/2021 USD)]]/1000</f>
        <v>8.03E-4</v>
      </c>
      <c r="U222" s="748">
        <v>322130</v>
      </c>
    </row>
    <row r="223" spans="16:21">
      <c r="P223" s="748">
        <v>322211</v>
      </c>
      <c r="Q223" s="737" t="s">
        <v>1417</v>
      </c>
      <c r="R223" s="748" t="s">
        <v>971</v>
      </c>
      <c r="S223" s="748">
        <v>0.49</v>
      </c>
      <c r="T223" s="757">
        <f>EEIO_EmissionFactors[[#This Row],[GHG Emissions (kg CO2e/2021 USD)]]/1000</f>
        <v>4.8999999999999998E-4</v>
      </c>
      <c r="U223" s="748">
        <v>322210</v>
      </c>
    </row>
    <row r="224" spans="16:21">
      <c r="P224" s="748">
        <v>322212</v>
      </c>
      <c r="Q224" s="737" t="s">
        <v>1418</v>
      </c>
      <c r="R224" s="748" t="s">
        <v>971</v>
      </c>
      <c r="S224" s="748">
        <v>0.49</v>
      </c>
      <c r="T224" s="757">
        <f>EEIO_EmissionFactors[[#This Row],[GHG Emissions (kg CO2e/2021 USD)]]/1000</f>
        <v>4.8999999999999998E-4</v>
      </c>
      <c r="U224" s="748">
        <v>322210</v>
      </c>
    </row>
    <row r="225" spans="16:21">
      <c r="P225" s="748">
        <v>322219</v>
      </c>
      <c r="Q225" s="737" t="s">
        <v>1419</v>
      </c>
      <c r="R225" s="748" t="s">
        <v>971</v>
      </c>
      <c r="S225" s="748">
        <v>0.49</v>
      </c>
      <c r="T225" s="757">
        <f>EEIO_EmissionFactors[[#This Row],[GHG Emissions (kg CO2e/2021 USD)]]/1000</f>
        <v>4.8999999999999998E-4</v>
      </c>
      <c r="U225" s="748">
        <v>322210</v>
      </c>
    </row>
    <row r="226" spans="16:21">
      <c r="P226" s="748">
        <v>322220</v>
      </c>
      <c r="Q226" s="737" t="s">
        <v>1420</v>
      </c>
      <c r="R226" s="748" t="s">
        <v>971</v>
      </c>
      <c r="S226" s="748">
        <v>0.52200000000000002</v>
      </c>
      <c r="T226" s="757">
        <f>EEIO_EmissionFactors[[#This Row],[GHG Emissions (kg CO2e/2021 USD)]]/1000</f>
        <v>5.22E-4</v>
      </c>
      <c r="U226" s="748">
        <v>322220</v>
      </c>
    </row>
    <row r="227" spans="16:21">
      <c r="P227" s="748">
        <v>322230</v>
      </c>
      <c r="Q227" s="737" t="s">
        <v>1421</v>
      </c>
      <c r="R227" s="748" t="s">
        <v>971</v>
      </c>
      <c r="S227" s="748">
        <v>0.41799999999999998</v>
      </c>
      <c r="T227" s="757">
        <f>EEIO_EmissionFactors[[#This Row],[GHG Emissions (kg CO2e/2021 USD)]]/1000</f>
        <v>4.1799999999999997E-4</v>
      </c>
      <c r="U227" s="748">
        <v>322230</v>
      </c>
    </row>
    <row r="228" spans="16:21">
      <c r="P228" s="748">
        <v>322291</v>
      </c>
      <c r="Q228" s="737" t="s">
        <v>1422</v>
      </c>
      <c r="R228" s="748" t="s">
        <v>971</v>
      </c>
      <c r="S228" s="748">
        <v>0.41099999999999998</v>
      </c>
      <c r="T228" s="757">
        <f>EEIO_EmissionFactors[[#This Row],[GHG Emissions (kg CO2e/2021 USD)]]/1000</f>
        <v>4.1099999999999996E-4</v>
      </c>
      <c r="U228" s="748">
        <v>322291</v>
      </c>
    </row>
    <row r="229" spans="16:21">
      <c r="P229" s="748">
        <v>322299</v>
      </c>
      <c r="Q229" s="737" t="s">
        <v>1423</v>
      </c>
      <c r="R229" s="748" t="s">
        <v>971</v>
      </c>
      <c r="S229" s="748">
        <v>0.46300000000000002</v>
      </c>
      <c r="T229" s="757">
        <f>EEIO_EmissionFactors[[#This Row],[GHG Emissions (kg CO2e/2021 USD)]]/1000</f>
        <v>4.6300000000000003E-4</v>
      </c>
      <c r="U229" s="748">
        <v>322299</v>
      </c>
    </row>
    <row r="230" spans="16:21">
      <c r="P230" s="748">
        <v>323111</v>
      </c>
      <c r="Q230" s="737" t="s">
        <v>1424</v>
      </c>
      <c r="R230" s="748" t="s">
        <v>971</v>
      </c>
      <c r="S230" s="748">
        <v>0.34699999999999998</v>
      </c>
      <c r="T230" s="757">
        <f>EEIO_EmissionFactors[[#This Row],[GHG Emissions (kg CO2e/2021 USD)]]/1000</f>
        <v>3.4699999999999998E-4</v>
      </c>
      <c r="U230" s="748">
        <v>323110</v>
      </c>
    </row>
    <row r="231" spans="16:21">
      <c r="P231" s="748">
        <v>323113</v>
      </c>
      <c r="Q231" s="737" t="s">
        <v>1425</v>
      </c>
      <c r="R231" s="748" t="s">
        <v>971</v>
      </c>
      <c r="S231" s="748">
        <v>0.34699999999999998</v>
      </c>
      <c r="T231" s="757">
        <f>EEIO_EmissionFactors[[#This Row],[GHG Emissions (kg CO2e/2021 USD)]]/1000</f>
        <v>3.4699999999999998E-4</v>
      </c>
      <c r="U231" s="748">
        <v>323110</v>
      </c>
    </row>
    <row r="232" spans="16:21">
      <c r="P232" s="748">
        <v>323117</v>
      </c>
      <c r="Q232" s="737" t="s">
        <v>1426</v>
      </c>
      <c r="R232" s="748" t="s">
        <v>971</v>
      </c>
      <c r="S232" s="748">
        <v>0.34699999999999998</v>
      </c>
      <c r="T232" s="757">
        <f>EEIO_EmissionFactors[[#This Row],[GHG Emissions (kg CO2e/2021 USD)]]/1000</f>
        <v>3.4699999999999998E-4</v>
      </c>
      <c r="U232" s="748">
        <v>323110</v>
      </c>
    </row>
    <row r="233" spans="16:21">
      <c r="P233" s="748">
        <v>323120</v>
      </c>
      <c r="Q233" s="737" t="s">
        <v>1427</v>
      </c>
      <c r="R233" s="748" t="s">
        <v>971</v>
      </c>
      <c r="S233" s="748">
        <v>0.28599999999999998</v>
      </c>
      <c r="T233" s="757">
        <f>EEIO_EmissionFactors[[#This Row],[GHG Emissions (kg CO2e/2021 USD)]]/1000</f>
        <v>2.8599999999999996E-4</v>
      </c>
      <c r="U233" s="748">
        <v>323120</v>
      </c>
    </row>
    <row r="234" spans="16:21">
      <c r="P234" s="748">
        <v>324110</v>
      </c>
      <c r="Q234" s="737" t="s">
        <v>1428</v>
      </c>
      <c r="R234" s="748" t="s">
        <v>971</v>
      </c>
      <c r="S234" s="748">
        <v>0.85899999999999999</v>
      </c>
      <c r="T234" s="757">
        <f>EEIO_EmissionFactors[[#This Row],[GHG Emissions (kg CO2e/2021 USD)]]/1000</f>
        <v>8.5899999999999995E-4</v>
      </c>
      <c r="U234" s="748">
        <v>324110</v>
      </c>
    </row>
    <row r="235" spans="16:21">
      <c r="P235" s="748">
        <v>324121</v>
      </c>
      <c r="Q235" s="737" t="s">
        <v>1429</v>
      </c>
      <c r="R235" s="748" t="s">
        <v>971</v>
      </c>
      <c r="S235" s="748">
        <v>1.3180000000000001</v>
      </c>
      <c r="T235" s="757">
        <f>EEIO_EmissionFactors[[#This Row],[GHG Emissions (kg CO2e/2021 USD)]]/1000</f>
        <v>1.3180000000000002E-3</v>
      </c>
      <c r="U235" s="748">
        <v>324121</v>
      </c>
    </row>
    <row r="236" spans="16:21">
      <c r="P236" s="748">
        <v>324122</v>
      </c>
      <c r="Q236" s="737" t="s">
        <v>1430</v>
      </c>
      <c r="R236" s="748" t="s">
        <v>971</v>
      </c>
      <c r="S236" s="748">
        <v>0.91600000000000004</v>
      </c>
      <c r="T236" s="757">
        <f>EEIO_EmissionFactors[[#This Row],[GHG Emissions (kg CO2e/2021 USD)]]/1000</f>
        <v>9.1600000000000004E-4</v>
      </c>
      <c r="U236" s="748">
        <v>324122</v>
      </c>
    </row>
    <row r="237" spans="16:21">
      <c r="P237" s="748">
        <v>324191</v>
      </c>
      <c r="Q237" s="737" t="s">
        <v>1431</v>
      </c>
      <c r="R237" s="748" t="s">
        <v>971</v>
      </c>
      <c r="S237" s="748">
        <v>0.84799999999999998</v>
      </c>
      <c r="T237" s="757">
        <f>EEIO_EmissionFactors[[#This Row],[GHG Emissions (kg CO2e/2021 USD)]]/1000</f>
        <v>8.4800000000000001E-4</v>
      </c>
      <c r="U237" s="748">
        <v>324190</v>
      </c>
    </row>
    <row r="238" spans="16:21">
      <c r="P238" s="748">
        <v>324199</v>
      </c>
      <c r="Q238" s="737" t="s">
        <v>1432</v>
      </c>
      <c r="R238" s="748" t="s">
        <v>971</v>
      </c>
      <c r="S238" s="748">
        <v>0.84799999999999998</v>
      </c>
      <c r="T238" s="757">
        <f>EEIO_EmissionFactors[[#This Row],[GHG Emissions (kg CO2e/2021 USD)]]/1000</f>
        <v>8.4800000000000001E-4</v>
      </c>
      <c r="U238" s="748">
        <v>324190</v>
      </c>
    </row>
    <row r="239" spans="16:21">
      <c r="P239" s="748">
        <v>325110</v>
      </c>
      <c r="Q239" s="737" t="s">
        <v>1433</v>
      </c>
      <c r="R239" s="748" t="s">
        <v>971</v>
      </c>
      <c r="S239" s="748">
        <v>1.1970000000000001</v>
      </c>
      <c r="T239" s="757">
        <f>EEIO_EmissionFactors[[#This Row],[GHG Emissions (kg CO2e/2021 USD)]]/1000</f>
        <v>1.1970000000000001E-3</v>
      </c>
      <c r="U239" s="748">
        <v>325110</v>
      </c>
    </row>
    <row r="240" spans="16:21">
      <c r="P240" s="748">
        <v>325120</v>
      </c>
      <c r="Q240" s="737" t="s">
        <v>1434</v>
      </c>
      <c r="R240" s="748" t="s">
        <v>971</v>
      </c>
      <c r="S240" s="748">
        <v>1.45</v>
      </c>
      <c r="T240" s="757">
        <f>EEIO_EmissionFactors[[#This Row],[GHG Emissions (kg CO2e/2021 USD)]]/1000</f>
        <v>1.4499999999999999E-3</v>
      </c>
      <c r="U240" s="748">
        <v>325120</v>
      </c>
    </row>
    <row r="241" spans="16:21">
      <c r="P241" s="748">
        <v>325130</v>
      </c>
      <c r="Q241" s="737" t="s">
        <v>1435</v>
      </c>
      <c r="R241" s="748" t="s">
        <v>971</v>
      </c>
      <c r="S241" s="748">
        <v>1.3819999999999999</v>
      </c>
      <c r="T241" s="757">
        <f>EEIO_EmissionFactors[[#This Row],[GHG Emissions (kg CO2e/2021 USD)]]/1000</f>
        <v>1.382E-3</v>
      </c>
      <c r="U241" s="748">
        <v>325130</v>
      </c>
    </row>
    <row r="242" spans="16:21">
      <c r="P242" s="748">
        <v>325180</v>
      </c>
      <c r="Q242" s="737" t="s">
        <v>1436</v>
      </c>
      <c r="R242" s="748" t="s">
        <v>971</v>
      </c>
      <c r="S242" s="748">
        <v>1.117</v>
      </c>
      <c r="T242" s="757">
        <f>EEIO_EmissionFactors[[#This Row],[GHG Emissions (kg CO2e/2021 USD)]]/1000</f>
        <v>1.1169999999999999E-3</v>
      </c>
      <c r="U242" s="748">
        <v>325180</v>
      </c>
    </row>
    <row r="243" spans="16:21">
      <c r="P243" s="748">
        <v>325193</v>
      </c>
      <c r="Q243" s="737" t="s">
        <v>1437</v>
      </c>
      <c r="R243" s="748" t="s">
        <v>971</v>
      </c>
      <c r="S243" s="748">
        <v>1.51</v>
      </c>
      <c r="T243" s="757">
        <f>EEIO_EmissionFactors[[#This Row],[GHG Emissions (kg CO2e/2021 USD)]]/1000</f>
        <v>1.5100000000000001E-3</v>
      </c>
      <c r="U243" s="748">
        <v>325190</v>
      </c>
    </row>
    <row r="244" spans="16:21">
      <c r="P244" s="748">
        <v>325194</v>
      </c>
      <c r="Q244" s="737" t="s">
        <v>1438</v>
      </c>
      <c r="R244" s="748" t="s">
        <v>971</v>
      </c>
      <c r="S244" s="748">
        <v>1.51</v>
      </c>
      <c r="T244" s="757">
        <f>EEIO_EmissionFactors[[#This Row],[GHG Emissions (kg CO2e/2021 USD)]]/1000</f>
        <v>1.5100000000000001E-3</v>
      </c>
      <c r="U244" s="748">
        <v>325190</v>
      </c>
    </row>
    <row r="245" spans="16:21">
      <c r="P245" s="748">
        <v>325199</v>
      </c>
      <c r="Q245" s="737" t="s">
        <v>1439</v>
      </c>
      <c r="R245" s="748" t="s">
        <v>971</v>
      </c>
      <c r="S245" s="748">
        <v>1.51</v>
      </c>
      <c r="T245" s="757">
        <f>EEIO_EmissionFactors[[#This Row],[GHG Emissions (kg CO2e/2021 USD)]]/1000</f>
        <v>1.5100000000000001E-3</v>
      </c>
      <c r="U245" s="748">
        <v>325190</v>
      </c>
    </row>
    <row r="246" spans="16:21">
      <c r="P246" s="748">
        <v>325211</v>
      </c>
      <c r="Q246" s="737" t="s">
        <v>1440</v>
      </c>
      <c r="R246" s="748" t="s">
        <v>971</v>
      </c>
      <c r="S246" s="748">
        <v>1.0760000000000001</v>
      </c>
      <c r="T246" s="757">
        <f>EEIO_EmissionFactors[[#This Row],[GHG Emissions (kg CO2e/2021 USD)]]/1000</f>
        <v>1.0760000000000001E-3</v>
      </c>
      <c r="U246" s="748">
        <v>325211</v>
      </c>
    </row>
    <row r="247" spans="16:21">
      <c r="P247" s="748">
        <v>325212</v>
      </c>
      <c r="Q247" s="737" t="s">
        <v>1441</v>
      </c>
      <c r="R247" s="748" t="s">
        <v>971</v>
      </c>
      <c r="S247" s="748">
        <v>1.1359999999999999</v>
      </c>
      <c r="T247" s="757">
        <f>EEIO_EmissionFactors[[#This Row],[GHG Emissions (kg CO2e/2021 USD)]]/1000</f>
        <v>1.1359999999999999E-3</v>
      </c>
      <c r="U247" s="748" t="s">
        <v>1442</v>
      </c>
    </row>
    <row r="248" spans="16:21">
      <c r="P248" s="748">
        <v>325220</v>
      </c>
      <c r="Q248" s="737" t="s">
        <v>1443</v>
      </c>
      <c r="R248" s="748" t="s">
        <v>971</v>
      </c>
      <c r="S248" s="748">
        <v>1.1359999999999999</v>
      </c>
      <c r="T248" s="757">
        <f>EEIO_EmissionFactors[[#This Row],[GHG Emissions (kg CO2e/2021 USD)]]/1000</f>
        <v>1.1359999999999999E-3</v>
      </c>
      <c r="U248" s="748" t="s">
        <v>1442</v>
      </c>
    </row>
    <row r="249" spans="16:21">
      <c r="P249" s="748">
        <v>325311</v>
      </c>
      <c r="Q249" s="737" t="s">
        <v>1444</v>
      </c>
      <c r="R249" s="748" t="s">
        <v>971</v>
      </c>
      <c r="S249" s="748">
        <v>2.1150000000000002</v>
      </c>
      <c r="T249" s="757">
        <f>EEIO_EmissionFactors[[#This Row],[GHG Emissions (kg CO2e/2021 USD)]]/1000</f>
        <v>2.1150000000000001E-3</v>
      </c>
      <c r="U249" s="748">
        <v>325310</v>
      </c>
    </row>
    <row r="250" spans="16:21">
      <c r="P250" s="748">
        <v>325312</v>
      </c>
      <c r="Q250" s="737" t="s">
        <v>1445</v>
      </c>
      <c r="R250" s="748" t="s">
        <v>971</v>
      </c>
      <c r="S250" s="748">
        <v>2.1150000000000002</v>
      </c>
      <c r="T250" s="757">
        <f>EEIO_EmissionFactors[[#This Row],[GHG Emissions (kg CO2e/2021 USD)]]/1000</f>
        <v>2.1150000000000001E-3</v>
      </c>
      <c r="U250" s="748">
        <v>325310</v>
      </c>
    </row>
    <row r="251" spans="16:21">
      <c r="P251" s="748">
        <v>325314</v>
      </c>
      <c r="Q251" s="737" t="s">
        <v>1446</v>
      </c>
      <c r="R251" s="748" t="s">
        <v>971</v>
      </c>
      <c r="S251" s="748">
        <v>2.1150000000000002</v>
      </c>
      <c r="T251" s="757">
        <f>EEIO_EmissionFactors[[#This Row],[GHG Emissions (kg CO2e/2021 USD)]]/1000</f>
        <v>2.1150000000000001E-3</v>
      </c>
      <c r="U251" s="748">
        <v>325310</v>
      </c>
    </row>
    <row r="252" spans="16:21">
      <c r="P252" s="748">
        <v>325320</v>
      </c>
      <c r="Q252" s="737" t="s">
        <v>1447</v>
      </c>
      <c r="R252" s="748" t="s">
        <v>971</v>
      </c>
      <c r="S252" s="748">
        <v>0.54700000000000004</v>
      </c>
      <c r="T252" s="757">
        <f>EEIO_EmissionFactors[[#This Row],[GHG Emissions (kg CO2e/2021 USD)]]/1000</f>
        <v>5.4700000000000007E-4</v>
      </c>
      <c r="U252" s="748">
        <v>325320</v>
      </c>
    </row>
    <row r="253" spans="16:21">
      <c r="P253" s="748">
        <v>325411</v>
      </c>
      <c r="Q253" s="737" t="s">
        <v>1448</v>
      </c>
      <c r="R253" s="748" t="s">
        <v>971</v>
      </c>
      <c r="S253" s="748">
        <v>0.26</v>
      </c>
      <c r="T253" s="757">
        <f>EEIO_EmissionFactors[[#This Row],[GHG Emissions (kg CO2e/2021 USD)]]/1000</f>
        <v>2.6000000000000003E-4</v>
      </c>
      <c r="U253" s="748">
        <v>325411</v>
      </c>
    </row>
    <row r="254" spans="16:21">
      <c r="P254" s="748">
        <v>325412</v>
      </c>
      <c r="Q254" s="737" t="s">
        <v>1449</v>
      </c>
      <c r="R254" s="748" t="s">
        <v>971</v>
      </c>
      <c r="S254" s="748">
        <v>0.107</v>
      </c>
      <c r="T254" s="757">
        <f>EEIO_EmissionFactors[[#This Row],[GHG Emissions (kg CO2e/2021 USD)]]/1000</f>
        <v>1.07E-4</v>
      </c>
      <c r="U254" s="748">
        <v>325412</v>
      </c>
    </row>
    <row r="255" spans="16:21">
      <c r="P255" s="748">
        <v>325413</v>
      </c>
      <c r="Q255" s="737" t="s">
        <v>1450</v>
      </c>
      <c r="R255" s="748" t="s">
        <v>971</v>
      </c>
      <c r="S255" s="748">
        <v>0.14299999999999999</v>
      </c>
      <c r="T255" s="757">
        <f>EEIO_EmissionFactors[[#This Row],[GHG Emissions (kg CO2e/2021 USD)]]/1000</f>
        <v>1.4299999999999998E-4</v>
      </c>
      <c r="U255" s="748">
        <v>325413</v>
      </c>
    </row>
    <row r="256" spans="16:21">
      <c r="P256" s="748">
        <v>325414</v>
      </c>
      <c r="Q256" s="737" t="s">
        <v>1451</v>
      </c>
      <c r="R256" s="748" t="s">
        <v>971</v>
      </c>
      <c r="S256" s="748">
        <v>8.5000000000000006E-2</v>
      </c>
      <c r="T256" s="757">
        <f>EEIO_EmissionFactors[[#This Row],[GHG Emissions (kg CO2e/2021 USD)]]/1000</f>
        <v>8.5000000000000006E-5</v>
      </c>
      <c r="U256" s="748">
        <v>325414</v>
      </c>
    </row>
    <row r="257" spans="16:21">
      <c r="P257" s="748">
        <v>325510</v>
      </c>
      <c r="Q257" s="737" t="s">
        <v>1452</v>
      </c>
      <c r="R257" s="748" t="s">
        <v>971</v>
      </c>
      <c r="S257" s="748">
        <v>0.46899999999999997</v>
      </c>
      <c r="T257" s="757">
        <f>EEIO_EmissionFactors[[#This Row],[GHG Emissions (kg CO2e/2021 USD)]]/1000</f>
        <v>4.6899999999999996E-4</v>
      </c>
      <c r="U257" s="748">
        <v>325510</v>
      </c>
    </row>
    <row r="258" spans="16:21">
      <c r="P258" s="748">
        <v>325520</v>
      </c>
      <c r="Q258" s="737" t="s">
        <v>1453</v>
      </c>
      <c r="R258" s="748" t="s">
        <v>971</v>
      </c>
      <c r="S258" s="748">
        <v>0.71399999999999997</v>
      </c>
      <c r="T258" s="757">
        <f>EEIO_EmissionFactors[[#This Row],[GHG Emissions (kg CO2e/2021 USD)]]/1000</f>
        <v>7.1400000000000001E-4</v>
      </c>
      <c r="U258" s="748">
        <v>325520</v>
      </c>
    </row>
    <row r="259" spans="16:21">
      <c r="P259" s="748">
        <v>325611</v>
      </c>
      <c r="Q259" s="737" t="s">
        <v>1454</v>
      </c>
      <c r="R259" s="748" t="s">
        <v>971</v>
      </c>
      <c r="S259" s="748">
        <v>0.40500000000000003</v>
      </c>
      <c r="T259" s="757">
        <f>EEIO_EmissionFactors[[#This Row],[GHG Emissions (kg CO2e/2021 USD)]]/1000</f>
        <v>4.0500000000000003E-4</v>
      </c>
      <c r="U259" s="748">
        <v>325610</v>
      </c>
    </row>
    <row r="260" spans="16:21">
      <c r="P260" s="748">
        <v>325612</v>
      </c>
      <c r="Q260" s="737" t="s">
        <v>1455</v>
      </c>
      <c r="R260" s="748" t="s">
        <v>971</v>
      </c>
      <c r="S260" s="748">
        <v>0.40500000000000003</v>
      </c>
      <c r="T260" s="757">
        <f>EEIO_EmissionFactors[[#This Row],[GHG Emissions (kg CO2e/2021 USD)]]/1000</f>
        <v>4.0500000000000003E-4</v>
      </c>
      <c r="U260" s="748">
        <v>325610</v>
      </c>
    </row>
    <row r="261" spans="16:21">
      <c r="P261" s="748">
        <v>325613</v>
      </c>
      <c r="Q261" s="737" t="s">
        <v>1456</v>
      </c>
      <c r="R261" s="748" t="s">
        <v>971</v>
      </c>
      <c r="S261" s="748">
        <v>0.40500000000000003</v>
      </c>
      <c r="T261" s="757">
        <f>EEIO_EmissionFactors[[#This Row],[GHG Emissions (kg CO2e/2021 USD)]]/1000</f>
        <v>4.0500000000000003E-4</v>
      </c>
      <c r="U261" s="748">
        <v>325610</v>
      </c>
    </row>
    <row r="262" spans="16:21">
      <c r="P262" s="748">
        <v>325620</v>
      </c>
      <c r="Q262" s="737" t="s">
        <v>1457</v>
      </c>
      <c r="R262" s="748" t="s">
        <v>971</v>
      </c>
      <c r="S262" s="748">
        <v>0.19900000000000001</v>
      </c>
      <c r="T262" s="757">
        <f>EEIO_EmissionFactors[[#This Row],[GHG Emissions (kg CO2e/2021 USD)]]/1000</f>
        <v>1.9900000000000001E-4</v>
      </c>
      <c r="U262" s="748">
        <v>325620</v>
      </c>
    </row>
    <row r="263" spans="16:21">
      <c r="P263" s="748">
        <v>325910</v>
      </c>
      <c r="Q263" s="737" t="s">
        <v>1458</v>
      </c>
      <c r="R263" s="748" t="s">
        <v>971</v>
      </c>
      <c r="S263" s="748">
        <v>0.78400000000000003</v>
      </c>
      <c r="T263" s="757">
        <f>EEIO_EmissionFactors[[#This Row],[GHG Emissions (kg CO2e/2021 USD)]]/1000</f>
        <v>7.8400000000000008E-4</v>
      </c>
      <c r="U263" s="748">
        <v>325910</v>
      </c>
    </row>
    <row r="264" spans="16:21">
      <c r="P264" s="748">
        <v>325920</v>
      </c>
      <c r="Q264" s="737" t="s">
        <v>1459</v>
      </c>
      <c r="R264" s="748" t="s">
        <v>971</v>
      </c>
      <c r="S264" s="748">
        <v>0.56699999999999995</v>
      </c>
      <c r="T264" s="757">
        <f>EEIO_EmissionFactors[[#This Row],[GHG Emissions (kg CO2e/2021 USD)]]/1000</f>
        <v>5.669999999999999E-4</v>
      </c>
      <c r="U264" s="748" t="s">
        <v>1460</v>
      </c>
    </row>
    <row r="265" spans="16:21">
      <c r="P265" s="748">
        <v>325991</v>
      </c>
      <c r="Q265" s="737" t="s">
        <v>1461</v>
      </c>
      <c r="R265" s="748" t="s">
        <v>971</v>
      </c>
      <c r="S265" s="748">
        <v>0.56699999999999995</v>
      </c>
      <c r="T265" s="757">
        <f>EEIO_EmissionFactors[[#This Row],[GHG Emissions (kg CO2e/2021 USD)]]/1000</f>
        <v>5.669999999999999E-4</v>
      </c>
      <c r="U265" s="748" t="s">
        <v>1460</v>
      </c>
    </row>
    <row r="266" spans="16:21">
      <c r="P266" s="748">
        <v>325992</v>
      </c>
      <c r="Q266" s="737" t="s">
        <v>1462</v>
      </c>
      <c r="R266" s="748" t="s">
        <v>971</v>
      </c>
      <c r="S266" s="748">
        <v>0.56699999999999995</v>
      </c>
      <c r="T266" s="757">
        <f>EEIO_EmissionFactors[[#This Row],[GHG Emissions (kg CO2e/2021 USD)]]/1000</f>
        <v>5.669999999999999E-4</v>
      </c>
      <c r="U266" s="748" t="s">
        <v>1460</v>
      </c>
    </row>
    <row r="267" spans="16:21">
      <c r="P267" s="748">
        <v>325998</v>
      </c>
      <c r="Q267" s="737" t="s">
        <v>1463</v>
      </c>
      <c r="R267" s="748" t="s">
        <v>971</v>
      </c>
      <c r="S267" s="748">
        <v>0.56699999999999995</v>
      </c>
      <c r="T267" s="757">
        <f>EEIO_EmissionFactors[[#This Row],[GHG Emissions (kg CO2e/2021 USD)]]/1000</f>
        <v>5.669999999999999E-4</v>
      </c>
      <c r="U267" s="748" t="s">
        <v>1460</v>
      </c>
    </row>
    <row r="268" spans="16:21">
      <c r="P268" s="748">
        <v>326111</v>
      </c>
      <c r="Q268" s="737" t="s">
        <v>1464</v>
      </c>
      <c r="R268" s="748" t="s">
        <v>971</v>
      </c>
      <c r="S268" s="748">
        <v>0.60799999999999998</v>
      </c>
      <c r="T268" s="757">
        <f>EEIO_EmissionFactors[[#This Row],[GHG Emissions (kg CO2e/2021 USD)]]/1000</f>
        <v>6.0800000000000003E-4</v>
      </c>
      <c r="U268" s="748">
        <v>326110</v>
      </c>
    </row>
    <row r="269" spans="16:21">
      <c r="P269" s="748">
        <v>326112</v>
      </c>
      <c r="Q269" s="737" t="s">
        <v>1465</v>
      </c>
      <c r="R269" s="748" t="s">
        <v>971</v>
      </c>
      <c r="S269" s="748">
        <v>0.60799999999999998</v>
      </c>
      <c r="T269" s="757">
        <f>EEIO_EmissionFactors[[#This Row],[GHG Emissions (kg CO2e/2021 USD)]]/1000</f>
        <v>6.0800000000000003E-4</v>
      </c>
      <c r="U269" s="748">
        <v>326110</v>
      </c>
    </row>
    <row r="270" spans="16:21">
      <c r="P270" s="748">
        <v>326113</v>
      </c>
      <c r="Q270" s="737" t="s">
        <v>1466</v>
      </c>
      <c r="R270" s="748" t="s">
        <v>971</v>
      </c>
      <c r="S270" s="748">
        <v>0.60799999999999998</v>
      </c>
      <c r="T270" s="757">
        <f>EEIO_EmissionFactors[[#This Row],[GHG Emissions (kg CO2e/2021 USD)]]/1000</f>
        <v>6.0800000000000003E-4</v>
      </c>
      <c r="U270" s="748">
        <v>326110</v>
      </c>
    </row>
    <row r="271" spans="16:21">
      <c r="P271" s="748">
        <v>326121</v>
      </c>
      <c r="Q271" s="737" t="s">
        <v>1467</v>
      </c>
      <c r="R271" s="748" t="s">
        <v>971</v>
      </c>
      <c r="S271" s="748">
        <v>0.434</v>
      </c>
      <c r="T271" s="757">
        <f>EEIO_EmissionFactors[[#This Row],[GHG Emissions (kg CO2e/2021 USD)]]/1000</f>
        <v>4.3399999999999998E-4</v>
      </c>
      <c r="U271" s="748">
        <v>326120</v>
      </c>
    </row>
    <row r="272" spans="16:21">
      <c r="P272" s="748">
        <v>326122</v>
      </c>
      <c r="Q272" s="737" t="s">
        <v>1468</v>
      </c>
      <c r="R272" s="748" t="s">
        <v>971</v>
      </c>
      <c r="S272" s="748">
        <v>0.434</v>
      </c>
      <c r="T272" s="757">
        <f>EEIO_EmissionFactors[[#This Row],[GHG Emissions (kg CO2e/2021 USD)]]/1000</f>
        <v>4.3399999999999998E-4</v>
      </c>
      <c r="U272" s="748">
        <v>326120</v>
      </c>
    </row>
    <row r="273" spans="16:21">
      <c r="P273" s="748">
        <v>326130</v>
      </c>
      <c r="Q273" s="737" t="s">
        <v>1469</v>
      </c>
      <c r="R273" s="748" t="s">
        <v>971</v>
      </c>
      <c r="S273" s="748">
        <v>0.497</v>
      </c>
      <c r="T273" s="757">
        <f>EEIO_EmissionFactors[[#This Row],[GHG Emissions (kg CO2e/2021 USD)]]/1000</f>
        <v>4.9700000000000005E-4</v>
      </c>
      <c r="U273" s="748">
        <v>326130</v>
      </c>
    </row>
    <row r="274" spans="16:21">
      <c r="P274" s="748">
        <v>326140</v>
      </c>
      <c r="Q274" s="737" t="s">
        <v>1470</v>
      </c>
      <c r="R274" s="748" t="s">
        <v>971</v>
      </c>
      <c r="S274" s="748">
        <v>0.34699999999999998</v>
      </c>
      <c r="T274" s="757">
        <f>EEIO_EmissionFactors[[#This Row],[GHG Emissions (kg CO2e/2021 USD)]]/1000</f>
        <v>3.4699999999999998E-4</v>
      </c>
      <c r="U274" s="748">
        <v>326140</v>
      </c>
    </row>
    <row r="275" spans="16:21">
      <c r="P275" s="748">
        <v>326150</v>
      </c>
      <c r="Q275" s="737" t="s">
        <v>1471</v>
      </c>
      <c r="R275" s="748" t="s">
        <v>971</v>
      </c>
      <c r="S275" s="748">
        <v>0.39900000000000002</v>
      </c>
      <c r="T275" s="757">
        <f>EEIO_EmissionFactors[[#This Row],[GHG Emissions (kg CO2e/2021 USD)]]/1000</f>
        <v>3.9899999999999999E-4</v>
      </c>
      <c r="U275" s="748">
        <v>326150</v>
      </c>
    </row>
    <row r="276" spans="16:21">
      <c r="P276" s="748">
        <v>326160</v>
      </c>
      <c r="Q276" s="737" t="s">
        <v>1472</v>
      </c>
      <c r="R276" s="748" t="s">
        <v>971</v>
      </c>
      <c r="S276" s="748">
        <v>0.78300000000000003</v>
      </c>
      <c r="T276" s="757">
        <f>EEIO_EmissionFactors[[#This Row],[GHG Emissions (kg CO2e/2021 USD)]]/1000</f>
        <v>7.8300000000000006E-4</v>
      </c>
      <c r="U276" s="748">
        <v>326160</v>
      </c>
    </row>
    <row r="277" spans="16:21">
      <c r="P277" s="748">
        <v>326191</v>
      </c>
      <c r="Q277" s="737" t="s">
        <v>1473</v>
      </c>
      <c r="R277" s="748" t="s">
        <v>971</v>
      </c>
      <c r="S277" s="748">
        <v>0.40300000000000002</v>
      </c>
      <c r="T277" s="757">
        <f>EEIO_EmissionFactors[[#This Row],[GHG Emissions (kg CO2e/2021 USD)]]/1000</f>
        <v>4.0300000000000004E-4</v>
      </c>
      <c r="U277" s="748">
        <v>326190</v>
      </c>
    </row>
    <row r="278" spans="16:21">
      <c r="P278" s="748">
        <v>326199</v>
      </c>
      <c r="Q278" s="737" t="s">
        <v>1474</v>
      </c>
      <c r="R278" s="748" t="s">
        <v>971</v>
      </c>
      <c r="S278" s="748">
        <v>0.40300000000000002</v>
      </c>
      <c r="T278" s="757">
        <f>EEIO_EmissionFactors[[#This Row],[GHG Emissions (kg CO2e/2021 USD)]]/1000</f>
        <v>4.0300000000000004E-4</v>
      </c>
      <c r="U278" s="748">
        <v>326190</v>
      </c>
    </row>
    <row r="279" spans="16:21">
      <c r="P279" s="748">
        <v>326211</v>
      </c>
      <c r="Q279" s="737" t="s">
        <v>1475</v>
      </c>
      <c r="R279" s="748" t="s">
        <v>971</v>
      </c>
      <c r="S279" s="748">
        <v>0.43</v>
      </c>
      <c r="T279" s="757">
        <f>EEIO_EmissionFactors[[#This Row],[GHG Emissions (kg CO2e/2021 USD)]]/1000</f>
        <v>4.2999999999999999E-4</v>
      </c>
      <c r="U279" s="748">
        <v>326210</v>
      </c>
    </row>
    <row r="280" spans="16:21">
      <c r="P280" s="748">
        <v>326212</v>
      </c>
      <c r="Q280" s="737" t="s">
        <v>1476</v>
      </c>
      <c r="R280" s="748" t="s">
        <v>971</v>
      </c>
      <c r="S280" s="748">
        <v>0.43</v>
      </c>
      <c r="T280" s="757">
        <f>EEIO_EmissionFactors[[#This Row],[GHG Emissions (kg CO2e/2021 USD)]]/1000</f>
        <v>4.2999999999999999E-4</v>
      </c>
      <c r="U280" s="748">
        <v>326210</v>
      </c>
    </row>
    <row r="281" spans="16:21">
      <c r="P281" s="748">
        <v>326220</v>
      </c>
      <c r="Q281" s="737" t="s">
        <v>1477</v>
      </c>
      <c r="R281" s="748" t="s">
        <v>971</v>
      </c>
      <c r="S281" s="748">
        <v>0.33500000000000002</v>
      </c>
      <c r="T281" s="757">
        <f>EEIO_EmissionFactors[[#This Row],[GHG Emissions (kg CO2e/2021 USD)]]/1000</f>
        <v>3.3500000000000001E-4</v>
      </c>
      <c r="U281" s="748">
        <v>326220</v>
      </c>
    </row>
    <row r="282" spans="16:21">
      <c r="P282" s="748">
        <v>326291</v>
      </c>
      <c r="Q282" s="737" t="s">
        <v>1478</v>
      </c>
      <c r="R282" s="748" t="s">
        <v>971</v>
      </c>
      <c r="S282" s="748">
        <v>0.47099999999999997</v>
      </c>
      <c r="T282" s="757">
        <f>EEIO_EmissionFactors[[#This Row],[GHG Emissions (kg CO2e/2021 USD)]]/1000</f>
        <v>4.7099999999999996E-4</v>
      </c>
      <c r="U282" s="748">
        <v>326290</v>
      </c>
    </row>
    <row r="283" spans="16:21">
      <c r="P283" s="748">
        <v>326299</v>
      </c>
      <c r="Q283" s="737" t="s">
        <v>1479</v>
      </c>
      <c r="R283" s="748" t="s">
        <v>971</v>
      </c>
      <c r="S283" s="748">
        <v>0.47099999999999997</v>
      </c>
      <c r="T283" s="757">
        <f>EEIO_EmissionFactors[[#This Row],[GHG Emissions (kg CO2e/2021 USD)]]/1000</f>
        <v>4.7099999999999996E-4</v>
      </c>
      <c r="U283" s="748">
        <v>326290</v>
      </c>
    </row>
    <row r="284" spans="16:21">
      <c r="P284" s="748">
        <v>327110</v>
      </c>
      <c r="Q284" s="737" t="s">
        <v>1480</v>
      </c>
      <c r="R284" s="748" t="s">
        <v>971</v>
      </c>
      <c r="S284" s="748">
        <v>0.39800000000000002</v>
      </c>
      <c r="T284" s="757">
        <f>EEIO_EmissionFactors[[#This Row],[GHG Emissions (kg CO2e/2021 USD)]]/1000</f>
        <v>3.9800000000000002E-4</v>
      </c>
      <c r="U284" s="748">
        <v>327100</v>
      </c>
    </row>
    <row r="285" spans="16:21">
      <c r="P285" s="748">
        <v>327120</v>
      </c>
      <c r="Q285" s="737" t="s">
        <v>1481</v>
      </c>
      <c r="R285" s="748" t="s">
        <v>971</v>
      </c>
      <c r="S285" s="748">
        <v>0.39800000000000002</v>
      </c>
      <c r="T285" s="757">
        <f>EEIO_EmissionFactors[[#This Row],[GHG Emissions (kg CO2e/2021 USD)]]/1000</f>
        <v>3.9800000000000002E-4</v>
      </c>
      <c r="U285" s="748">
        <v>327100</v>
      </c>
    </row>
    <row r="286" spans="16:21">
      <c r="P286" s="748">
        <v>327211</v>
      </c>
      <c r="Q286" s="737" t="s">
        <v>1482</v>
      </c>
      <c r="R286" s="748" t="s">
        <v>971</v>
      </c>
      <c r="S286" s="748">
        <v>0.49</v>
      </c>
      <c r="T286" s="757">
        <f>EEIO_EmissionFactors[[#This Row],[GHG Emissions (kg CO2e/2021 USD)]]/1000</f>
        <v>4.8999999999999998E-4</v>
      </c>
      <c r="U286" s="748">
        <v>327200</v>
      </c>
    </row>
    <row r="287" spans="16:21">
      <c r="P287" s="748">
        <v>327212</v>
      </c>
      <c r="Q287" s="737" t="s">
        <v>1483</v>
      </c>
      <c r="R287" s="748" t="s">
        <v>971</v>
      </c>
      <c r="S287" s="748">
        <v>0.49</v>
      </c>
      <c r="T287" s="757">
        <f>EEIO_EmissionFactors[[#This Row],[GHG Emissions (kg CO2e/2021 USD)]]/1000</f>
        <v>4.8999999999999998E-4</v>
      </c>
      <c r="U287" s="748">
        <v>327200</v>
      </c>
    </row>
    <row r="288" spans="16:21">
      <c r="P288" s="748">
        <v>327213</v>
      </c>
      <c r="Q288" s="737" t="s">
        <v>1484</v>
      </c>
      <c r="R288" s="748" t="s">
        <v>971</v>
      </c>
      <c r="S288" s="748">
        <v>0.49</v>
      </c>
      <c r="T288" s="757">
        <f>EEIO_EmissionFactors[[#This Row],[GHG Emissions (kg CO2e/2021 USD)]]/1000</f>
        <v>4.8999999999999998E-4</v>
      </c>
      <c r="U288" s="748">
        <v>327200</v>
      </c>
    </row>
    <row r="289" spans="16:21">
      <c r="P289" s="748">
        <v>327215</v>
      </c>
      <c r="Q289" s="737" t="s">
        <v>1485</v>
      </c>
      <c r="R289" s="748" t="s">
        <v>971</v>
      </c>
      <c r="S289" s="748">
        <v>0.49</v>
      </c>
      <c r="T289" s="757">
        <f>EEIO_EmissionFactors[[#This Row],[GHG Emissions (kg CO2e/2021 USD)]]/1000</f>
        <v>4.8999999999999998E-4</v>
      </c>
      <c r="U289" s="748">
        <v>327200</v>
      </c>
    </row>
    <row r="290" spans="16:21">
      <c r="P290" s="748">
        <v>327310</v>
      </c>
      <c r="Q290" s="737" t="s">
        <v>1486</v>
      </c>
      <c r="R290" s="748" t="s">
        <v>971</v>
      </c>
      <c r="S290" s="748">
        <v>3.8580000000000001</v>
      </c>
      <c r="T290" s="757">
        <f>EEIO_EmissionFactors[[#This Row],[GHG Emissions (kg CO2e/2021 USD)]]/1000</f>
        <v>3.8579999999999999E-3</v>
      </c>
      <c r="U290" s="748">
        <v>327310</v>
      </c>
    </row>
    <row r="291" spans="16:21">
      <c r="P291" s="748">
        <v>327320</v>
      </c>
      <c r="Q291" s="737" t="s">
        <v>1487</v>
      </c>
      <c r="R291" s="748" t="s">
        <v>971</v>
      </c>
      <c r="S291" s="748">
        <v>0.68700000000000006</v>
      </c>
      <c r="T291" s="757">
        <f>EEIO_EmissionFactors[[#This Row],[GHG Emissions (kg CO2e/2021 USD)]]/1000</f>
        <v>6.87E-4</v>
      </c>
      <c r="U291" s="748">
        <v>327320</v>
      </c>
    </row>
    <row r="292" spans="16:21">
      <c r="P292" s="748">
        <v>327331</v>
      </c>
      <c r="Q292" s="737" t="s">
        <v>1488</v>
      </c>
      <c r="R292" s="748" t="s">
        <v>971</v>
      </c>
      <c r="S292" s="748">
        <v>0.371</v>
      </c>
      <c r="T292" s="757">
        <f>EEIO_EmissionFactors[[#This Row],[GHG Emissions (kg CO2e/2021 USD)]]/1000</f>
        <v>3.7100000000000002E-4</v>
      </c>
      <c r="U292" s="748">
        <v>327330</v>
      </c>
    </row>
    <row r="293" spans="16:21">
      <c r="P293" s="748">
        <v>327332</v>
      </c>
      <c r="Q293" s="737" t="s">
        <v>1489</v>
      </c>
      <c r="R293" s="748" t="s">
        <v>971</v>
      </c>
      <c r="S293" s="748">
        <v>0.371</v>
      </c>
      <c r="T293" s="757">
        <f>EEIO_EmissionFactors[[#This Row],[GHG Emissions (kg CO2e/2021 USD)]]/1000</f>
        <v>3.7100000000000002E-4</v>
      </c>
      <c r="U293" s="748">
        <v>327330</v>
      </c>
    </row>
    <row r="294" spans="16:21">
      <c r="P294" s="748">
        <v>327390</v>
      </c>
      <c r="Q294" s="737" t="s">
        <v>1490</v>
      </c>
      <c r="R294" s="748" t="s">
        <v>971</v>
      </c>
      <c r="S294" s="748">
        <v>0.36499999999999999</v>
      </c>
      <c r="T294" s="757">
        <f>EEIO_EmissionFactors[[#This Row],[GHG Emissions (kg CO2e/2021 USD)]]/1000</f>
        <v>3.6499999999999998E-4</v>
      </c>
      <c r="U294" s="748">
        <v>327390</v>
      </c>
    </row>
    <row r="295" spans="16:21">
      <c r="P295" s="748">
        <v>327410</v>
      </c>
      <c r="Q295" s="737" t="s">
        <v>1491</v>
      </c>
      <c r="R295" s="748" t="s">
        <v>971</v>
      </c>
      <c r="S295" s="748">
        <v>1.714</v>
      </c>
      <c r="T295" s="757">
        <f>EEIO_EmissionFactors[[#This Row],[GHG Emissions (kg CO2e/2021 USD)]]/1000</f>
        <v>1.714E-3</v>
      </c>
      <c r="U295" s="748">
        <v>327400</v>
      </c>
    </row>
    <row r="296" spans="16:21">
      <c r="P296" s="748">
        <v>327420</v>
      </c>
      <c r="Q296" s="737" t="s">
        <v>1492</v>
      </c>
      <c r="R296" s="748" t="s">
        <v>971</v>
      </c>
      <c r="S296" s="748">
        <v>1.714</v>
      </c>
      <c r="T296" s="757">
        <f>EEIO_EmissionFactors[[#This Row],[GHG Emissions (kg CO2e/2021 USD)]]/1000</f>
        <v>1.714E-3</v>
      </c>
      <c r="U296" s="748">
        <v>327400</v>
      </c>
    </row>
    <row r="297" spans="16:21">
      <c r="P297" s="748">
        <v>327910</v>
      </c>
      <c r="Q297" s="737" t="s">
        <v>1493</v>
      </c>
      <c r="R297" s="748" t="s">
        <v>971</v>
      </c>
      <c r="S297" s="748">
        <v>0.24399999999999999</v>
      </c>
      <c r="T297" s="757">
        <f>EEIO_EmissionFactors[[#This Row],[GHG Emissions (kg CO2e/2021 USD)]]/1000</f>
        <v>2.4399999999999999E-4</v>
      </c>
      <c r="U297" s="748">
        <v>327910</v>
      </c>
    </row>
    <row r="298" spans="16:21">
      <c r="P298" s="748">
        <v>327991</v>
      </c>
      <c r="Q298" s="737" t="s">
        <v>1494</v>
      </c>
      <c r="R298" s="748" t="s">
        <v>971</v>
      </c>
      <c r="S298" s="748">
        <v>0.29599999999999999</v>
      </c>
      <c r="T298" s="757">
        <f>EEIO_EmissionFactors[[#This Row],[GHG Emissions (kg CO2e/2021 USD)]]/1000</f>
        <v>2.9599999999999998E-4</v>
      </c>
      <c r="U298" s="748">
        <v>327991</v>
      </c>
    </row>
    <row r="299" spans="16:21">
      <c r="P299" s="748">
        <v>327992</v>
      </c>
      <c r="Q299" s="737" t="s">
        <v>1495</v>
      </c>
      <c r="R299" s="748" t="s">
        <v>971</v>
      </c>
      <c r="S299" s="748">
        <v>0.496</v>
      </c>
      <c r="T299" s="757">
        <f>EEIO_EmissionFactors[[#This Row],[GHG Emissions (kg CO2e/2021 USD)]]/1000</f>
        <v>4.9600000000000002E-4</v>
      </c>
      <c r="U299" s="748">
        <v>327992</v>
      </c>
    </row>
    <row r="300" spans="16:21">
      <c r="P300" s="748">
        <v>327993</v>
      </c>
      <c r="Q300" s="737" t="s">
        <v>1496</v>
      </c>
      <c r="R300" s="748" t="s">
        <v>971</v>
      </c>
      <c r="S300" s="748">
        <v>0.45</v>
      </c>
      <c r="T300" s="757">
        <f>EEIO_EmissionFactors[[#This Row],[GHG Emissions (kg CO2e/2021 USD)]]/1000</f>
        <v>4.4999999999999999E-4</v>
      </c>
      <c r="U300" s="748">
        <v>327993</v>
      </c>
    </row>
    <row r="301" spans="16:21">
      <c r="P301" s="748">
        <v>327999</v>
      </c>
      <c r="Q301" s="737" t="s">
        <v>1497</v>
      </c>
      <c r="R301" s="748" t="s">
        <v>971</v>
      </c>
      <c r="S301" s="748">
        <v>0.64400000000000002</v>
      </c>
      <c r="T301" s="757">
        <f>EEIO_EmissionFactors[[#This Row],[GHG Emissions (kg CO2e/2021 USD)]]/1000</f>
        <v>6.4400000000000004E-4</v>
      </c>
      <c r="U301" s="748">
        <v>327999</v>
      </c>
    </row>
    <row r="302" spans="16:21">
      <c r="P302" s="748">
        <v>331110</v>
      </c>
      <c r="Q302" s="737" t="s">
        <v>1498</v>
      </c>
      <c r="R302" s="748" t="s">
        <v>971</v>
      </c>
      <c r="S302" s="748">
        <v>0.97899999999999998</v>
      </c>
      <c r="T302" s="757">
        <f>EEIO_EmissionFactors[[#This Row],[GHG Emissions (kg CO2e/2021 USD)]]/1000</f>
        <v>9.7900000000000005E-4</v>
      </c>
      <c r="U302" s="748">
        <v>331110</v>
      </c>
    </row>
    <row r="303" spans="16:21">
      <c r="P303" s="748">
        <v>331210</v>
      </c>
      <c r="Q303" s="737" t="s">
        <v>1499</v>
      </c>
      <c r="R303" s="748" t="s">
        <v>971</v>
      </c>
      <c r="S303" s="748">
        <v>0.54900000000000004</v>
      </c>
      <c r="T303" s="757">
        <f>EEIO_EmissionFactors[[#This Row],[GHG Emissions (kg CO2e/2021 USD)]]/1000</f>
        <v>5.4900000000000001E-4</v>
      </c>
      <c r="U303" s="748">
        <v>331200</v>
      </c>
    </row>
    <row r="304" spans="16:21">
      <c r="P304" s="748">
        <v>331221</v>
      </c>
      <c r="Q304" s="737" t="s">
        <v>1500</v>
      </c>
      <c r="R304" s="748" t="s">
        <v>971</v>
      </c>
      <c r="S304" s="748">
        <v>0.54900000000000004</v>
      </c>
      <c r="T304" s="757">
        <f>EEIO_EmissionFactors[[#This Row],[GHG Emissions (kg CO2e/2021 USD)]]/1000</f>
        <v>5.4900000000000001E-4</v>
      </c>
      <c r="U304" s="748">
        <v>331200</v>
      </c>
    </row>
    <row r="305" spans="16:21">
      <c r="P305" s="748">
        <v>331222</v>
      </c>
      <c r="Q305" s="737" t="s">
        <v>1501</v>
      </c>
      <c r="R305" s="748" t="s">
        <v>971</v>
      </c>
      <c r="S305" s="748">
        <v>0.54900000000000004</v>
      </c>
      <c r="T305" s="757">
        <f>EEIO_EmissionFactors[[#This Row],[GHG Emissions (kg CO2e/2021 USD)]]/1000</f>
        <v>5.4900000000000001E-4</v>
      </c>
      <c r="U305" s="748">
        <v>331200</v>
      </c>
    </row>
    <row r="306" spans="16:21">
      <c r="P306" s="748">
        <v>331313</v>
      </c>
      <c r="Q306" s="737" t="s">
        <v>1502</v>
      </c>
      <c r="R306" s="748" t="s">
        <v>971</v>
      </c>
      <c r="S306" s="748">
        <v>1.41</v>
      </c>
      <c r="T306" s="757">
        <f>EEIO_EmissionFactors[[#This Row],[GHG Emissions (kg CO2e/2021 USD)]]/1000</f>
        <v>1.41E-3</v>
      </c>
      <c r="U306" s="748">
        <v>331313</v>
      </c>
    </row>
    <row r="307" spans="16:21">
      <c r="P307" s="748">
        <v>331315</v>
      </c>
      <c r="Q307" s="737" t="s">
        <v>1503</v>
      </c>
      <c r="R307" s="748" t="s">
        <v>971</v>
      </c>
      <c r="S307" s="748">
        <v>0.86899999999999999</v>
      </c>
      <c r="T307" s="757">
        <f>EEIO_EmissionFactors[[#This Row],[GHG Emissions (kg CO2e/2021 USD)]]/1000</f>
        <v>8.6899999999999998E-4</v>
      </c>
      <c r="U307" s="748" t="s">
        <v>1504</v>
      </c>
    </row>
    <row r="308" spans="16:21">
      <c r="P308" s="748">
        <v>331318</v>
      </c>
      <c r="Q308" s="737" t="s">
        <v>1505</v>
      </c>
      <c r="R308" s="748" t="s">
        <v>971</v>
      </c>
      <c r="S308" s="748">
        <v>0.86899999999999999</v>
      </c>
      <c r="T308" s="757">
        <f>EEIO_EmissionFactors[[#This Row],[GHG Emissions (kg CO2e/2021 USD)]]/1000</f>
        <v>8.6899999999999998E-4</v>
      </c>
      <c r="U308" s="748" t="s">
        <v>1504</v>
      </c>
    </row>
    <row r="309" spans="16:21">
      <c r="P309" s="748">
        <v>331410</v>
      </c>
      <c r="Q309" s="737" t="s">
        <v>1506</v>
      </c>
      <c r="R309" s="748" t="s">
        <v>971</v>
      </c>
      <c r="S309" s="748">
        <v>0.69499999999999995</v>
      </c>
      <c r="T309" s="757">
        <f>EEIO_EmissionFactors[[#This Row],[GHG Emissions (kg CO2e/2021 USD)]]/1000</f>
        <v>6.9499999999999998E-4</v>
      </c>
      <c r="U309" s="748">
        <v>331410</v>
      </c>
    </row>
    <row r="310" spans="16:21">
      <c r="P310" s="748">
        <v>331420</v>
      </c>
      <c r="Q310" s="737" t="s">
        <v>1507</v>
      </c>
      <c r="R310" s="748" t="s">
        <v>971</v>
      </c>
      <c r="S310" s="748">
        <v>0.53700000000000003</v>
      </c>
      <c r="T310" s="757">
        <f>EEIO_EmissionFactors[[#This Row],[GHG Emissions (kg CO2e/2021 USD)]]/1000</f>
        <v>5.3700000000000004E-4</v>
      </c>
      <c r="U310" s="748">
        <v>331420</v>
      </c>
    </row>
    <row r="311" spans="16:21">
      <c r="P311" s="748">
        <v>331491</v>
      </c>
      <c r="Q311" s="737" t="s">
        <v>1508</v>
      </c>
      <c r="R311" s="748" t="s">
        <v>971</v>
      </c>
      <c r="S311" s="748">
        <v>0.64</v>
      </c>
      <c r="T311" s="757">
        <f>EEIO_EmissionFactors[[#This Row],[GHG Emissions (kg CO2e/2021 USD)]]/1000</f>
        <v>6.4000000000000005E-4</v>
      </c>
      <c r="U311" s="748">
        <v>331490</v>
      </c>
    </row>
    <row r="312" spans="16:21">
      <c r="P312" s="748">
        <v>331492</v>
      </c>
      <c r="Q312" s="737" t="s">
        <v>1509</v>
      </c>
      <c r="R312" s="748" t="s">
        <v>971</v>
      </c>
      <c r="S312" s="748">
        <v>0.64</v>
      </c>
      <c r="T312" s="757">
        <f>EEIO_EmissionFactors[[#This Row],[GHG Emissions (kg CO2e/2021 USD)]]/1000</f>
        <v>6.4000000000000005E-4</v>
      </c>
      <c r="U312" s="748">
        <v>331490</v>
      </c>
    </row>
    <row r="313" spans="16:21">
      <c r="P313" s="748">
        <v>331511</v>
      </c>
      <c r="Q313" s="737" t="s">
        <v>1510</v>
      </c>
      <c r="R313" s="748" t="s">
        <v>971</v>
      </c>
      <c r="S313" s="748">
        <v>0.44600000000000001</v>
      </c>
      <c r="T313" s="757">
        <f>EEIO_EmissionFactors[[#This Row],[GHG Emissions (kg CO2e/2021 USD)]]/1000</f>
        <v>4.46E-4</v>
      </c>
      <c r="U313" s="748">
        <v>331510</v>
      </c>
    </row>
    <row r="314" spans="16:21">
      <c r="P314" s="748">
        <v>331512</v>
      </c>
      <c r="Q314" s="737" t="s">
        <v>1511</v>
      </c>
      <c r="R314" s="748" t="s">
        <v>971</v>
      </c>
      <c r="S314" s="748">
        <v>0.44600000000000001</v>
      </c>
      <c r="T314" s="757">
        <f>EEIO_EmissionFactors[[#This Row],[GHG Emissions (kg CO2e/2021 USD)]]/1000</f>
        <v>4.46E-4</v>
      </c>
      <c r="U314" s="748">
        <v>331510</v>
      </c>
    </row>
    <row r="315" spans="16:21">
      <c r="P315" s="748">
        <v>331513</v>
      </c>
      <c r="Q315" s="737" t="s">
        <v>1512</v>
      </c>
      <c r="R315" s="748" t="s">
        <v>971</v>
      </c>
      <c r="S315" s="748">
        <v>0.44600000000000001</v>
      </c>
      <c r="T315" s="757">
        <f>EEIO_EmissionFactors[[#This Row],[GHG Emissions (kg CO2e/2021 USD)]]/1000</f>
        <v>4.46E-4</v>
      </c>
      <c r="U315" s="748">
        <v>331510</v>
      </c>
    </row>
    <row r="316" spans="16:21">
      <c r="P316" s="748">
        <v>331523</v>
      </c>
      <c r="Q316" s="737" t="s">
        <v>1513</v>
      </c>
      <c r="R316" s="748" t="s">
        <v>971</v>
      </c>
      <c r="S316" s="748">
        <v>0.61899999999999999</v>
      </c>
      <c r="T316" s="757">
        <f>EEIO_EmissionFactors[[#This Row],[GHG Emissions (kg CO2e/2021 USD)]]/1000</f>
        <v>6.1899999999999998E-4</v>
      </c>
      <c r="U316" s="748">
        <v>331520</v>
      </c>
    </row>
    <row r="317" spans="16:21">
      <c r="P317" s="748">
        <v>331524</v>
      </c>
      <c r="Q317" s="737" t="s">
        <v>1514</v>
      </c>
      <c r="R317" s="748" t="s">
        <v>971</v>
      </c>
      <c r="S317" s="748">
        <v>0.61899999999999999</v>
      </c>
      <c r="T317" s="757">
        <f>EEIO_EmissionFactors[[#This Row],[GHG Emissions (kg CO2e/2021 USD)]]/1000</f>
        <v>6.1899999999999998E-4</v>
      </c>
      <c r="U317" s="748">
        <v>331520</v>
      </c>
    </row>
    <row r="318" spans="16:21">
      <c r="P318" s="748">
        <v>331529</v>
      </c>
      <c r="Q318" s="737" t="s">
        <v>1515</v>
      </c>
      <c r="R318" s="748" t="s">
        <v>971</v>
      </c>
      <c r="S318" s="748">
        <v>0.61899999999999999</v>
      </c>
      <c r="T318" s="757">
        <f>EEIO_EmissionFactors[[#This Row],[GHG Emissions (kg CO2e/2021 USD)]]/1000</f>
        <v>6.1899999999999998E-4</v>
      </c>
      <c r="U318" s="748">
        <v>331520</v>
      </c>
    </row>
    <row r="319" spans="16:21">
      <c r="P319" s="748">
        <v>332111</v>
      </c>
      <c r="Q319" s="737" t="s">
        <v>1516</v>
      </c>
      <c r="R319" s="748" t="s">
        <v>971</v>
      </c>
      <c r="S319" s="748">
        <v>0.64100000000000001</v>
      </c>
      <c r="T319" s="757">
        <f>EEIO_EmissionFactors[[#This Row],[GHG Emissions (kg CO2e/2021 USD)]]/1000</f>
        <v>6.4099999999999997E-4</v>
      </c>
      <c r="U319" s="748" t="s">
        <v>1517</v>
      </c>
    </row>
    <row r="320" spans="16:21">
      <c r="P320" s="748">
        <v>332112</v>
      </c>
      <c r="Q320" s="737" t="s">
        <v>1518</v>
      </c>
      <c r="R320" s="748" t="s">
        <v>971</v>
      </c>
      <c r="S320" s="748">
        <v>0.64100000000000001</v>
      </c>
      <c r="T320" s="757">
        <f>EEIO_EmissionFactors[[#This Row],[GHG Emissions (kg CO2e/2021 USD)]]/1000</f>
        <v>6.4099999999999997E-4</v>
      </c>
      <c r="U320" s="748" t="s">
        <v>1517</v>
      </c>
    </row>
    <row r="321" spans="16:21">
      <c r="P321" s="748">
        <v>332114</v>
      </c>
      <c r="Q321" s="737" t="s">
        <v>1519</v>
      </c>
      <c r="R321" s="748" t="s">
        <v>971</v>
      </c>
      <c r="S321" s="748">
        <v>0.67300000000000004</v>
      </c>
      <c r="T321" s="757">
        <f>EEIO_EmissionFactors[[#This Row],[GHG Emissions (kg CO2e/2021 USD)]]/1000</f>
        <v>6.730000000000001E-4</v>
      </c>
      <c r="U321" s="748">
        <v>332114</v>
      </c>
    </row>
    <row r="322" spans="16:21">
      <c r="P322" s="748">
        <v>332117</v>
      </c>
      <c r="Q322" s="737" t="s">
        <v>1520</v>
      </c>
      <c r="R322" s="748" t="s">
        <v>971</v>
      </c>
      <c r="S322" s="748">
        <v>0.64100000000000001</v>
      </c>
      <c r="T322" s="757">
        <f>EEIO_EmissionFactors[[#This Row],[GHG Emissions (kg CO2e/2021 USD)]]/1000</f>
        <v>6.4099999999999997E-4</v>
      </c>
      <c r="U322" s="748" t="s">
        <v>1517</v>
      </c>
    </row>
    <row r="323" spans="16:21">
      <c r="P323" s="748">
        <v>332119</v>
      </c>
      <c r="Q323" s="737" t="s">
        <v>1521</v>
      </c>
      <c r="R323" s="748" t="s">
        <v>971</v>
      </c>
      <c r="S323" s="748">
        <v>0.40600000000000003</v>
      </c>
      <c r="T323" s="757">
        <f>EEIO_EmissionFactors[[#This Row],[GHG Emissions (kg CO2e/2021 USD)]]/1000</f>
        <v>4.06E-4</v>
      </c>
      <c r="U323" s="748">
        <v>332119</v>
      </c>
    </row>
    <row r="324" spans="16:21">
      <c r="P324" s="748">
        <v>332215</v>
      </c>
      <c r="Q324" s="737" t="s">
        <v>1522</v>
      </c>
      <c r="R324" s="748" t="s">
        <v>971</v>
      </c>
      <c r="S324" s="748">
        <v>0.24</v>
      </c>
      <c r="T324" s="757">
        <f>EEIO_EmissionFactors[[#This Row],[GHG Emissions (kg CO2e/2021 USD)]]/1000</f>
        <v>2.3999999999999998E-4</v>
      </c>
      <c r="U324" s="748">
        <v>332200</v>
      </c>
    </row>
    <row r="325" spans="16:21">
      <c r="P325" s="748">
        <v>332216</v>
      </c>
      <c r="Q325" s="737" t="s">
        <v>1523</v>
      </c>
      <c r="R325" s="748" t="s">
        <v>971</v>
      </c>
      <c r="S325" s="748">
        <v>0.24</v>
      </c>
      <c r="T325" s="757">
        <f>EEIO_EmissionFactors[[#This Row],[GHG Emissions (kg CO2e/2021 USD)]]/1000</f>
        <v>2.3999999999999998E-4</v>
      </c>
      <c r="U325" s="748">
        <v>332200</v>
      </c>
    </row>
    <row r="326" spans="16:21">
      <c r="P326" s="748">
        <v>332311</v>
      </c>
      <c r="Q326" s="737" t="s">
        <v>1524</v>
      </c>
      <c r="R326" s="748" t="s">
        <v>971</v>
      </c>
      <c r="S326" s="748">
        <v>0.35</v>
      </c>
      <c r="T326" s="757">
        <f>EEIO_EmissionFactors[[#This Row],[GHG Emissions (kg CO2e/2021 USD)]]/1000</f>
        <v>3.5E-4</v>
      </c>
      <c r="U326" s="748">
        <v>332310</v>
      </c>
    </row>
    <row r="327" spans="16:21">
      <c r="P327" s="748">
        <v>332312</v>
      </c>
      <c r="Q327" s="737" t="s">
        <v>1525</v>
      </c>
      <c r="R327" s="748" t="s">
        <v>971</v>
      </c>
      <c r="S327" s="748">
        <v>0.35</v>
      </c>
      <c r="T327" s="757">
        <f>EEIO_EmissionFactors[[#This Row],[GHG Emissions (kg CO2e/2021 USD)]]/1000</f>
        <v>3.5E-4</v>
      </c>
      <c r="U327" s="748">
        <v>332310</v>
      </c>
    </row>
    <row r="328" spans="16:21">
      <c r="P328" s="748">
        <v>332313</v>
      </c>
      <c r="Q328" s="737" t="s">
        <v>1526</v>
      </c>
      <c r="R328" s="748" t="s">
        <v>971</v>
      </c>
      <c r="S328" s="748">
        <v>0.35</v>
      </c>
      <c r="T328" s="757">
        <f>EEIO_EmissionFactors[[#This Row],[GHG Emissions (kg CO2e/2021 USD)]]/1000</f>
        <v>3.5E-4</v>
      </c>
      <c r="U328" s="748">
        <v>332310</v>
      </c>
    </row>
    <row r="329" spans="16:21">
      <c r="P329" s="748">
        <v>332321</v>
      </c>
      <c r="Q329" s="737" t="s">
        <v>1527</v>
      </c>
      <c r="R329" s="748" t="s">
        <v>971</v>
      </c>
      <c r="S329" s="748">
        <v>0.28399999999999997</v>
      </c>
      <c r="T329" s="757">
        <f>EEIO_EmissionFactors[[#This Row],[GHG Emissions (kg CO2e/2021 USD)]]/1000</f>
        <v>2.8399999999999996E-4</v>
      </c>
      <c r="U329" s="748">
        <v>332320</v>
      </c>
    </row>
    <row r="330" spans="16:21">
      <c r="P330" s="748">
        <v>332322</v>
      </c>
      <c r="Q330" s="737" t="s">
        <v>1528</v>
      </c>
      <c r="R330" s="748" t="s">
        <v>971</v>
      </c>
      <c r="S330" s="748">
        <v>0.28399999999999997</v>
      </c>
      <c r="T330" s="757">
        <f>EEIO_EmissionFactors[[#This Row],[GHG Emissions (kg CO2e/2021 USD)]]/1000</f>
        <v>2.8399999999999996E-4</v>
      </c>
      <c r="U330" s="748">
        <v>332320</v>
      </c>
    </row>
    <row r="331" spans="16:21">
      <c r="P331" s="748">
        <v>332323</v>
      </c>
      <c r="Q331" s="737" t="s">
        <v>1529</v>
      </c>
      <c r="R331" s="748" t="s">
        <v>971</v>
      </c>
      <c r="S331" s="748">
        <v>0.28399999999999997</v>
      </c>
      <c r="T331" s="757">
        <f>EEIO_EmissionFactors[[#This Row],[GHG Emissions (kg CO2e/2021 USD)]]/1000</f>
        <v>2.8399999999999996E-4</v>
      </c>
      <c r="U331" s="748">
        <v>332320</v>
      </c>
    </row>
    <row r="332" spans="16:21">
      <c r="P332" s="748">
        <v>332410</v>
      </c>
      <c r="Q332" s="737" t="s">
        <v>1530</v>
      </c>
      <c r="R332" s="748" t="s">
        <v>971</v>
      </c>
      <c r="S332" s="748">
        <v>0.23400000000000001</v>
      </c>
      <c r="T332" s="757">
        <f>EEIO_EmissionFactors[[#This Row],[GHG Emissions (kg CO2e/2021 USD)]]/1000</f>
        <v>2.3400000000000002E-4</v>
      </c>
      <c r="U332" s="748">
        <v>332410</v>
      </c>
    </row>
    <row r="333" spans="16:21">
      <c r="P333" s="748">
        <v>332420</v>
      </c>
      <c r="Q333" s="737" t="s">
        <v>1531</v>
      </c>
      <c r="R333" s="748" t="s">
        <v>971</v>
      </c>
      <c r="S333" s="748">
        <v>0.41699999999999998</v>
      </c>
      <c r="T333" s="757">
        <f>EEIO_EmissionFactors[[#This Row],[GHG Emissions (kg CO2e/2021 USD)]]/1000</f>
        <v>4.17E-4</v>
      </c>
      <c r="U333" s="748">
        <v>332420</v>
      </c>
    </row>
    <row r="334" spans="16:21">
      <c r="P334" s="748">
        <v>332431</v>
      </c>
      <c r="Q334" s="737" t="s">
        <v>1532</v>
      </c>
      <c r="R334" s="748" t="s">
        <v>971</v>
      </c>
      <c r="S334" s="748">
        <v>0.63200000000000001</v>
      </c>
      <c r="T334" s="757">
        <f>EEIO_EmissionFactors[[#This Row],[GHG Emissions (kg CO2e/2021 USD)]]/1000</f>
        <v>6.3199999999999997E-4</v>
      </c>
      <c r="U334" s="748">
        <v>332430</v>
      </c>
    </row>
    <row r="335" spans="16:21">
      <c r="P335" s="748">
        <v>332439</v>
      </c>
      <c r="Q335" s="737" t="s">
        <v>1533</v>
      </c>
      <c r="R335" s="748" t="s">
        <v>971</v>
      </c>
      <c r="S335" s="748">
        <v>0.63200000000000001</v>
      </c>
      <c r="T335" s="757">
        <f>EEIO_EmissionFactors[[#This Row],[GHG Emissions (kg CO2e/2021 USD)]]/1000</f>
        <v>6.3199999999999997E-4</v>
      </c>
      <c r="U335" s="748">
        <v>332430</v>
      </c>
    </row>
    <row r="336" spans="16:21">
      <c r="P336" s="748">
        <v>332510</v>
      </c>
      <c r="Q336" s="737" t="s">
        <v>1534</v>
      </c>
      <c r="R336" s="748" t="s">
        <v>971</v>
      </c>
      <c r="S336" s="748">
        <v>0.22</v>
      </c>
      <c r="T336" s="757">
        <f>EEIO_EmissionFactors[[#This Row],[GHG Emissions (kg CO2e/2021 USD)]]/1000</f>
        <v>2.2000000000000001E-4</v>
      </c>
      <c r="U336" s="748">
        <v>332500</v>
      </c>
    </row>
    <row r="337" spans="16:21">
      <c r="P337" s="748">
        <v>332613</v>
      </c>
      <c r="Q337" s="737" t="s">
        <v>1535</v>
      </c>
      <c r="R337" s="748" t="s">
        <v>971</v>
      </c>
      <c r="S337" s="748">
        <v>0.372</v>
      </c>
      <c r="T337" s="757">
        <f>EEIO_EmissionFactors[[#This Row],[GHG Emissions (kg CO2e/2021 USD)]]/1000</f>
        <v>3.7199999999999999E-4</v>
      </c>
      <c r="U337" s="748">
        <v>332600</v>
      </c>
    </row>
    <row r="338" spans="16:21">
      <c r="P338" s="748">
        <v>332618</v>
      </c>
      <c r="Q338" s="737" t="s">
        <v>1536</v>
      </c>
      <c r="R338" s="748" t="s">
        <v>971</v>
      </c>
      <c r="S338" s="748">
        <v>0.372</v>
      </c>
      <c r="T338" s="757">
        <f>EEIO_EmissionFactors[[#This Row],[GHG Emissions (kg CO2e/2021 USD)]]/1000</f>
        <v>3.7199999999999999E-4</v>
      </c>
      <c r="U338" s="748">
        <v>332600</v>
      </c>
    </row>
    <row r="339" spans="16:21">
      <c r="P339" s="748">
        <v>332710</v>
      </c>
      <c r="Q339" s="737" t="s">
        <v>1537</v>
      </c>
      <c r="R339" s="748" t="s">
        <v>971</v>
      </c>
      <c r="S339" s="748">
        <v>0.314</v>
      </c>
      <c r="T339" s="757">
        <f>EEIO_EmissionFactors[[#This Row],[GHG Emissions (kg CO2e/2021 USD)]]/1000</f>
        <v>3.1399999999999999E-4</v>
      </c>
      <c r="U339" s="748">
        <v>332710</v>
      </c>
    </row>
    <row r="340" spans="16:21">
      <c r="P340" s="748">
        <v>332721</v>
      </c>
      <c r="Q340" s="737" t="s">
        <v>1538</v>
      </c>
      <c r="R340" s="748" t="s">
        <v>971</v>
      </c>
      <c r="S340" s="748">
        <v>0.33200000000000002</v>
      </c>
      <c r="T340" s="757">
        <f>EEIO_EmissionFactors[[#This Row],[GHG Emissions (kg CO2e/2021 USD)]]/1000</f>
        <v>3.3199999999999999E-4</v>
      </c>
      <c r="U340" s="748">
        <v>332720</v>
      </c>
    </row>
    <row r="341" spans="16:21">
      <c r="P341" s="748">
        <v>332722</v>
      </c>
      <c r="Q341" s="737" t="s">
        <v>1539</v>
      </c>
      <c r="R341" s="748" t="s">
        <v>971</v>
      </c>
      <c r="S341" s="748">
        <v>0.33200000000000002</v>
      </c>
      <c r="T341" s="757">
        <f>EEIO_EmissionFactors[[#This Row],[GHG Emissions (kg CO2e/2021 USD)]]/1000</f>
        <v>3.3199999999999999E-4</v>
      </c>
      <c r="U341" s="748">
        <v>332720</v>
      </c>
    </row>
    <row r="342" spans="16:21">
      <c r="P342" s="748">
        <v>332811</v>
      </c>
      <c r="Q342" s="737" t="s">
        <v>1540</v>
      </c>
      <c r="R342" s="748" t="s">
        <v>971</v>
      </c>
      <c r="S342" s="748">
        <v>0.52600000000000002</v>
      </c>
      <c r="T342" s="757">
        <f>EEIO_EmissionFactors[[#This Row],[GHG Emissions (kg CO2e/2021 USD)]]/1000</f>
        <v>5.2599999999999999E-4</v>
      </c>
      <c r="U342" s="748">
        <v>332800</v>
      </c>
    </row>
    <row r="343" spans="16:21">
      <c r="P343" s="748">
        <v>332812</v>
      </c>
      <c r="Q343" s="737" t="s">
        <v>1541</v>
      </c>
      <c r="R343" s="748" t="s">
        <v>971</v>
      </c>
      <c r="S343" s="748">
        <v>0.52600000000000002</v>
      </c>
      <c r="T343" s="757">
        <f>EEIO_EmissionFactors[[#This Row],[GHG Emissions (kg CO2e/2021 USD)]]/1000</f>
        <v>5.2599999999999999E-4</v>
      </c>
      <c r="U343" s="748">
        <v>332800</v>
      </c>
    </row>
    <row r="344" spans="16:21">
      <c r="P344" s="748">
        <v>332813</v>
      </c>
      <c r="Q344" s="737" t="s">
        <v>1542</v>
      </c>
      <c r="R344" s="748" t="s">
        <v>971</v>
      </c>
      <c r="S344" s="748">
        <v>0.52600000000000002</v>
      </c>
      <c r="T344" s="757">
        <f>EEIO_EmissionFactors[[#This Row],[GHG Emissions (kg CO2e/2021 USD)]]/1000</f>
        <v>5.2599999999999999E-4</v>
      </c>
      <c r="U344" s="748">
        <v>332800</v>
      </c>
    </row>
    <row r="345" spans="16:21">
      <c r="P345" s="748">
        <v>332911</v>
      </c>
      <c r="Q345" s="737" t="s">
        <v>1543</v>
      </c>
      <c r="R345" s="748" t="s">
        <v>971</v>
      </c>
      <c r="S345" s="748">
        <v>0.24</v>
      </c>
      <c r="T345" s="757">
        <f>EEIO_EmissionFactors[[#This Row],[GHG Emissions (kg CO2e/2021 USD)]]/1000</f>
        <v>2.3999999999999998E-4</v>
      </c>
      <c r="U345" s="748" t="s">
        <v>1544</v>
      </c>
    </row>
    <row r="346" spans="16:21">
      <c r="P346" s="748">
        <v>332912</v>
      </c>
      <c r="Q346" s="737" t="s">
        <v>1545</v>
      </c>
      <c r="R346" s="748" t="s">
        <v>971</v>
      </c>
      <c r="S346" s="748">
        <v>0.24</v>
      </c>
      <c r="T346" s="757">
        <f>EEIO_EmissionFactors[[#This Row],[GHG Emissions (kg CO2e/2021 USD)]]/1000</f>
        <v>2.3999999999999998E-4</v>
      </c>
      <c r="U346" s="748" t="s">
        <v>1544</v>
      </c>
    </row>
    <row r="347" spans="16:21">
      <c r="P347" s="748">
        <v>332913</v>
      </c>
      <c r="Q347" s="737" t="s">
        <v>1546</v>
      </c>
      <c r="R347" s="748" t="s">
        <v>971</v>
      </c>
      <c r="S347" s="748">
        <v>0.193</v>
      </c>
      <c r="T347" s="757">
        <f>EEIO_EmissionFactors[[#This Row],[GHG Emissions (kg CO2e/2021 USD)]]/1000</f>
        <v>1.93E-4</v>
      </c>
      <c r="U347" s="748">
        <v>332913</v>
      </c>
    </row>
    <row r="348" spans="16:21">
      <c r="P348" s="748">
        <v>332919</v>
      </c>
      <c r="Q348" s="737" t="s">
        <v>1547</v>
      </c>
      <c r="R348" s="748" t="s">
        <v>971</v>
      </c>
      <c r="S348" s="748">
        <v>0.24</v>
      </c>
      <c r="T348" s="757">
        <f>EEIO_EmissionFactors[[#This Row],[GHG Emissions (kg CO2e/2021 USD)]]/1000</f>
        <v>2.3999999999999998E-4</v>
      </c>
      <c r="U348" s="748" t="s">
        <v>1544</v>
      </c>
    </row>
    <row r="349" spans="16:21">
      <c r="P349" s="748">
        <v>332991</v>
      </c>
      <c r="Q349" s="737" t="s">
        <v>1548</v>
      </c>
      <c r="R349" s="748" t="s">
        <v>971</v>
      </c>
      <c r="S349" s="748">
        <v>0.27700000000000002</v>
      </c>
      <c r="T349" s="757">
        <f>EEIO_EmissionFactors[[#This Row],[GHG Emissions (kg CO2e/2021 USD)]]/1000</f>
        <v>2.7700000000000001E-4</v>
      </c>
      <c r="U349" s="748">
        <v>332991</v>
      </c>
    </row>
    <row r="350" spans="16:21">
      <c r="P350" s="748">
        <v>332992</v>
      </c>
      <c r="Q350" s="737" t="s">
        <v>1549</v>
      </c>
      <c r="R350" s="748" t="s">
        <v>971</v>
      </c>
      <c r="S350" s="748">
        <v>0.19400000000000001</v>
      </c>
      <c r="T350" s="757">
        <f>EEIO_EmissionFactors[[#This Row],[GHG Emissions (kg CO2e/2021 USD)]]/1000</f>
        <v>1.94E-4</v>
      </c>
      <c r="U350" s="748" t="s">
        <v>1550</v>
      </c>
    </row>
    <row r="351" spans="16:21">
      <c r="P351" s="748">
        <v>332993</v>
      </c>
      <c r="Q351" s="737" t="s">
        <v>1551</v>
      </c>
      <c r="R351" s="748" t="s">
        <v>971</v>
      </c>
      <c r="S351" s="748">
        <v>0.19400000000000001</v>
      </c>
      <c r="T351" s="757">
        <f>EEIO_EmissionFactors[[#This Row],[GHG Emissions (kg CO2e/2021 USD)]]/1000</f>
        <v>1.94E-4</v>
      </c>
      <c r="U351" s="748" t="s">
        <v>1550</v>
      </c>
    </row>
    <row r="352" spans="16:21">
      <c r="P352" s="748">
        <v>332994</v>
      </c>
      <c r="Q352" s="737" t="s">
        <v>1552</v>
      </c>
      <c r="R352" s="748" t="s">
        <v>971</v>
      </c>
      <c r="S352" s="748">
        <v>0.19400000000000001</v>
      </c>
      <c r="T352" s="757">
        <f>EEIO_EmissionFactors[[#This Row],[GHG Emissions (kg CO2e/2021 USD)]]/1000</f>
        <v>1.94E-4</v>
      </c>
      <c r="U352" s="748" t="s">
        <v>1550</v>
      </c>
    </row>
    <row r="353" spans="16:21">
      <c r="P353" s="748">
        <v>332996</v>
      </c>
      <c r="Q353" s="737" t="s">
        <v>1553</v>
      </c>
      <c r="R353" s="748" t="s">
        <v>971</v>
      </c>
      <c r="S353" s="748">
        <v>0.36499999999999999</v>
      </c>
      <c r="T353" s="757">
        <f>EEIO_EmissionFactors[[#This Row],[GHG Emissions (kg CO2e/2021 USD)]]/1000</f>
        <v>3.6499999999999998E-4</v>
      </c>
      <c r="U353" s="748">
        <v>332996</v>
      </c>
    </row>
    <row r="354" spans="16:21">
      <c r="P354" s="748">
        <v>332999</v>
      </c>
      <c r="Q354" s="737" t="s">
        <v>1554</v>
      </c>
      <c r="R354" s="748" t="s">
        <v>971</v>
      </c>
      <c r="S354" s="748">
        <v>0.32</v>
      </c>
      <c r="T354" s="757">
        <f>EEIO_EmissionFactors[[#This Row],[GHG Emissions (kg CO2e/2021 USD)]]/1000</f>
        <v>3.2000000000000003E-4</v>
      </c>
      <c r="U354" s="748">
        <v>332999</v>
      </c>
    </row>
    <row r="355" spans="16:21">
      <c r="P355" s="748">
        <v>333111</v>
      </c>
      <c r="Q355" s="737" t="s">
        <v>1555</v>
      </c>
      <c r="R355" s="748" t="s">
        <v>971</v>
      </c>
      <c r="S355" s="748">
        <v>0.27100000000000002</v>
      </c>
      <c r="T355" s="757">
        <f>EEIO_EmissionFactors[[#This Row],[GHG Emissions (kg CO2e/2021 USD)]]/1000</f>
        <v>2.7100000000000003E-4</v>
      </c>
      <c r="U355" s="748">
        <v>333111</v>
      </c>
    </row>
    <row r="356" spans="16:21">
      <c r="P356" s="748">
        <v>333112</v>
      </c>
      <c r="Q356" s="737" t="s">
        <v>1556</v>
      </c>
      <c r="R356" s="748" t="s">
        <v>971</v>
      </c>
      <c r="S356" s="748">
        <v>0.192</v>
      </c>
      <c r="T356" s="757">
        <f>EEIO_EmissionFactors[[#This Row],[GHG Emissions (kg CO2e/2021 USD)]]/1000</f>
        <v>1.92E-4</v>
      </c>
      <c r="U356" s="748">
        <v>333112</v>
      </c>
    </row>
    <row r="357" spans="16:21">
      <c r="P357" s="748">
        <v>333120</v>
      </c>
      <c r="Q357" s="737" t="s">
        <v>1557</v>
      </c>
      <c r="R357" s="748" t="s">
        <v>971</v>
      </c>
      <c r="S357" s="748">
        <v>0.246</v>
      </c>
      <c r="T357" s="757">
        <f>EEIO_EmissionFactors[[#This Row],[GHG Emissions (kg CO2e/2021 USD)]]/1000</f>
        <v>2.4600000000000002E-4</v>
      </c>
      <c r="U357" s="748">
        <v>333120</v>
      </c>
    </row>
    <row r="358" spans="16:21">
      <c r="P358" s="748">
        <v>333131</v>
      </c>
      <c r="Q358" s="737" t="s">
        <v>1558</v>
      </c>
      <c r="R358" s="748" t="s">
        <v>971</v>
      </c>
      <c r="S358" s="748">
        <v>0.30199999999999999</v>
      </c>
      <c r="T358" s="757">
        <f>EEIO_EmissionFactors[[#This Row],[GHG Emissions (kg CO2e/2021 USD)]]/1000</f>
        <v>3.0199999999999997E-4</v>
      </c>
      <c r="U358" s="748">
        <v>333130</v>
      </c>
    </row>
    <row r="359" spans="16:21">
      <c r="P359" s="748">
        <v>333132</v>
      </c>
      <c r="Q359" s="737" t="s">
        <v>1559</v>
      </c>
      <c r="R359" s="748" t="s">
        <v>971</v>
      </c>
      <c r="S359" s="748">
        <v>0.30199999999999999</v>
      </c>
      <c r="T359" s="757">
        <f>EEIO_EmissionFactors[[#This Row],[GHG Emissions (kg CO2e/2021 USD)]]/1000</f>
        <v>3.0199999999999997E-4</v>
      </c>
      <c r="U359" s="748">
        <v>333130</v>
      </c>
    </row>
    <row r="360" spans="16:21">
      <c r="P360" s="748">
        <v>333241</v>
      </c>
      <c r="Q360" s="737" t="s">
        <v>1560</v>
      </c>
      <c r="R360" s="748" t="s">
        <v>971</v>
      </c>
      <c r="S360" s="748">
        <v>0.21</v>
      </c>
      <c r="T360" s="757">
        <f>EEIO_EmissionFactors[[#This Row],[GHG Emissions (kg CO2e/2021 USD)]]/1000</f>
        <v>2.0999999999999998E-4</v>
      </c>
      <c r="U360" s="748" t="s">
        <v>1561</v>
      </c>
    </row>
    <row r="361" spans="16:21">
      <c r="P361" s="748">
        <v>333242</v>
      </c>
      <c r="Q361" s="737" t="s">
        <v>1562</v>
      </c>
      <c r="R361" s="748" t="s">
        <v>971</v>
      </c>
      <c r="S361" s="748">
        <v>0.217</v>
      </c>
      <c r="T361" s="757">
        <f>EEIO_EmissionFactors[[#This Row],[GHG Emissions (kg CO2e/2021 USD)]]/1000</f>
        <v>2.1699999999999999E-4</v>
      </c>
      <c r="U361" s="748">
        <v>333242</v>
      </c>
    </row>
    <row r="362" spans="16:21">
      <c r="P362" s="748">
        <v>333243</v>
      </c>
      <c r="Q362" s="737" t="s">
        <v>1563</v>
      </c>
      <c r="R362" s="748" t="s">
        <v>971</v>
      </c>
      <c r="S362" s="748">
        <v>0.21</v>
      </c>
      <c r="T362" s="757">
        <f>EEIO_EmissionFactors[[#This Row],[GHG Emissions (kg CO2e/2021 USD)]]/1000</f>
        <v>2.0999999999999998E-4</v>
      </c>
      <c r="U362" s="748" t="s">
        <v>1561</v>
      </c>
    </row>
    <row r="363" spans="16:21">
      <c r="P363" s="748">
        <v>333244</v>
      </c>
      <c r="Q363" s="737" t="s">
        <v>1564</v>
      </c>
      <c r="R363" s="748" t="s">
        <v>971</v>
      </c>
      <c r="S363" s="748">
        <v>0.21</v>
      </c>
      <c r="T363" s="757">
        <f>EEIO_EmissionFactors[[#This Row],[GHG Emissions (kg CO2e/2021 USD)]]/1000</f>
        <v>2.0999999999999998E-4</v>
      </c>
      <c r="U363" s="748" t="s">
        <v>1561</v>
      </c>
    </row>
    <row r="364" spans="16:21">
      <c r="P364" s="748">
        <v>333249</v>
      </c>
      <c r="Q364" s="737" t="s">
        <v>1565</v>
      </c>
      <c r="R364" s="748" t="s">
        <v>971</v>
      </c>
      <c r="S364" s="748">
        <v>0.21</v>
      </c>
      <c r="T364" s="757">
        <f>EEIO_EmissionFactors[[#This Row],[GHG Emissions (kg CO2e/2021 USD)]]/1000</f>
        <v>2.0999999999999998E-4</v>
      </c>
      <c r="U364" s="748" t="s">
        <v>1561</v>
      </c>
    </row>
    <row r="365" spans="16:21">
      <c r="P365" s="748">
        <v>333314</v>
      </c>
      <c r="Q365" s="737" t="s">
        <v>1566</v>
      </c>
      <c r="R365" s="748" t="s">
        <v>971</v>
      </c>
      <c r="S365" s="748">
        <v>0.17799999999999999</v>
      </c>
      <c r="T365" s="757">
        <f>EEIO_EmissionFactors[[#This Row],[GHG Emissions (kg CO2e/2021 USD)]]/1000</f>
        <v>1.7799999999999999E-4</v>
      </c>
      <c r="U365" s="748">
        <v>333314</v>
      </c>
    </row>
    <row r="366" spans="16:21">
      <c r="P366" s="748">
        <v>333316</v>
      </c>
      <c r="Q366" s="737" t="s">
        <v>1567</v>
      </c>
      <c r="R366" s="748" t="s">
        <v>971</v>
      </c>
      <c r="S366" s="748">
        <v>0.17899999999999999</v>
      </c>
      <c r="T366" s="757">
        <f>EEIO_EmissionFactors[[#This Row],[GHG Emissions (kg CO2e/2021 USD)]]/1000</f>
        <v>1.7899999999999999E-4</v>
      </c>
      <c r="U366" s="748">
        <v>333316</v>
      </c>
    </row>
    <row r="367" spans="16:21">
      <c r="P367" s="748">
        <v>333318</v>
      </c>
      <c r="Q367" s="737" t="s">
        <v>1568</v>
      </c>
      <c r="R367" s="748" t="s">
        <v>971</v>
      </c>
      <c r="S367" s="748">
        <v>0.24399999999999999</v>
      </c>
      <c r="T367" s="757">
        <f>EEIO_EmissionFactors[[#This Row],[GHG Emissions (kg CO2e/2021 USD)]]/1000</f>
        <v>2.4399999999999999E-4</v>
      </c>
      <c r="U367" s="748">
        <v>333318</v>
      </c>
    </row>
    <row r="368" spans="16:21">
      <c r="P368" s="748">
        <v>333413</v>
      </c>
      <c r="Q368" s="737" t="s">
        <v>1569</v>
      </c>
      <c r="R368" s="748" t="s">
        <v>971</v>
      </c>
      <c r="S368" s="748">
        <v>0.24199999999999999</v>
      </c>
      <c r="T368" s="757">
        <f>EEIO_EmissionFactors[[#This Row],[GHG Emissions (kg CO2e/2021 USD)]]/1000</f>
        <v>2.42E-4</v>
      </c>
      <c r="U368" s="748">
        <v>333413</v>
      </c>
    </row>
    <row r="369" spans="16:21">
      <c r="P369" s="748">
        <v>333414</v>
      </c>
      <c r="Q369" s="737" t="s">
        <v>1570</v>
      </c>
      <c r="R369" s="748" t="s">
        <v>971</v>
      </c>
      <c r="S369" s="748">
        <v>0.20699999999999999</v>
      </c>
      <c r="T369" s="757">
        <f>EEIO_EmissionFactors[[#This Row],[GHG Emissions (kg CO2e/2021 USD)]]/1000</f>
        <v>2.0699999999999999E-4</v>
      </c>
      <c r="U369" s="748">
        <v>333414</v>
      </c>
    </row>
    <row r="370" spans="16:21">
      <c r="P370" s="748">
        <v>333415</v>
      </c>
      <c r="Q370" s="737" t="s">
        <v>1571</v>
      </c>
      <c r="R370" s="748" t="s">
        <v>971</v>
      </c>
      <c r="S370" s="748">
        <v>0.23599999999999999</v>
      </c>
      <c r="T370" s="757">
        <f>EEIO_EmissionFactors[[#This Row],[GHG Emissions (kg CO2e/2021 USD)]]/1000</f>
        <v>2.3599999999999999E-4</v>
      </c>
      <c r="U370" s="748">
        <v>333415</v>
      </c>
    </row>
    <row r="371" spans="16:21">
      <c r="P371" s="748">
        <v>333511</v>
      </c>
      <c r="Q371" s="737" t="s">
        <v>1572</v>
      </c>
      <c r="R371" s="748" t="s">
        <v>971</v>
      </c>
      <c r="S371" s="748">
        <v>0.36799999999999999</v>
      </c>
      <c r="T371" s="757">
        <f>EEIO_EmissionFactors[[#This Row],[GHG Emissions (kg CO2e/2021 USD)]]/1000</f>
        <v>3.68E-4</v>
      </c>
      <c r="U371" s="748">
        <v>333511</v>
      </c>
    </row>
    <row r="372" spans="16:21">
      <c r="P372" s="748">
        <v>333514</v>
      </c>
      <c r="Q372" s="737" t="s">
        <v>1573</v>
      </c>
      <c r="R372" s="748" t="s">
        <v>971</v>
      </c>
      <c r="S372" s="748">
        <v>0.26300000000000001</v>
      </c>
      <c r="T372" s="757">
        <f>EEIO_EmissionFactors[[#This Row],[GHG Emissions (kg CO2e/2021 USD)]]/1000</f>
        <v>2.63E-4</v>
      </c>
      <c r="U372" s="748">
        <v>333514</v>
      </c>
    </row>
    <row r="373" spans="16:21">
      <c r="P373" s="748">
        <v>333515</v>
      </c>
      <c r="Q373" s="737" t="s">
        <v>1574</v>
      </c>
      <c r="R373" s="748" t="s">
        <v>971</v>
      </c>
      <c r="S373" s="748">
        <v>0.26600000000000001</v>
      </c>
      <c r="T373" s="757">
        <f>EEIO_EmissionFactors[[#This Row],[GHG Emissions (kg CO2e/2021 USD)]]/1000</f>
        <v>2.6600000000000001E-4</v>
      </c>
      <c r="U373" s="748" t="s">
        <v>1575</v>
      </c>
    </row>
    <row r="374" spans="16:21">
      <c r="P374" s="748">
        <v>333517</v>
      </c>
      <c r="Q374" s="737" t="s">
        <v>1576</v>
      </c>
      <c r="R374" s="748" t="s">
        <v>971</v>
      </c>
      <c r="S374" s="748">
        <v>0.26300000000000001</v>
      </c>
      <c r="T374" s="757">
        <f>EEIO_EmissionFactors[[#This Row],[GHG Emissions (kg CO2e/2021 USD)]]/1000</f>
        <v>2.63E-4</v>
      </c>
      <c r="U374" s="748">
        <v>333517</v>
      </c>
    </row>
    <row r="375" spans="16:21">
      <c r="P375" s="748">
        <v>333519</v>
      </c>
      <c r="Q375" s="737" t="s">
        <v>1577</v>
      </c>
      <c r="R375" s="748" t="s">
        <v>971</v>
      </c>
      <c r="S375" s="748">
        <v>0.26600000000000001</v>
      </c>
      <c r="T375" s="757">
        <f>EEIO_EmissionFactors[[#This Row],[GHG Emissions (kg CO2e/2021 USD)]]/1000</f>
        <v>2.6600000000000001E-4</v>
      </c>
      <c r="U375" s="748" t="s">
        <v>1575</v>
      </c>
    </row>
    <row r="376" spans="16:21">
      <c r="P376" s="748">
        <v>333611</v>
      </c>
      <c r="Q376" s="737" t="s">
        <v>1578</v>
      </c>
      <c r="R376" s="748" t="s">
        <v>971</v>
      </c>
      <c r="S376" s="748">
        <v>0.26300000000000001</v>
      </c>
      <c r="T376" s="757">
        <f>EEIO_EmissionFactors[[#This Row],[GHG Emissions (kg CO2e/2021 USD)]]/1000</f>
        <v>2.63E-4</v>
      </c>
      <c r="U376" s="748">
        <v>333611</v>
      </c>
    </row>
    <row r="377" spans="16:21">
      <c r="P377" s="748">
        <v>333612</v>
      </c>
      <c r="Q377" s="737" t="s">
        <v>1579</v>
      </c>
      <c r="R377" s="748" t="s">
        <v>971</v>
      </c>
      <c r="S377" s="748">
        <v>0.23300000000000001</v>
      </c>
      <c r="T377" s="757">
        <f>EEIO_EmissionFactors[[#This Row],[GHG Emissions (kg CO2e/2021 USD)]]/1000</f>
        <v>2.3300000000000003E-4</v>
      </c>
      <c r="U377" s="748">
        <v>333612</v>
      </c>
    </row>
    <row r="378" spans="16:21">
      <c r="P378" s="748">
        <v>333613</v>
      </c>
      <c r="Q378" s="737" t="s">
        <v>1580</v>
      </c>
      <c r="R378" s="748" t="s">
        <v>971</v>
      </c>
      <c r="S378" s="748">
        <v>0.251</v>
      </c>
      <c r="T378" s="757">
        <f>EEIO_EmissionFactors[[#This Row],[GHG Emissions (kg CO2e/2021 USD)]]/1000</f>
        <v>2.5099999999999998E-4</v>
      </c>
      <c r="U378" s="748">
        <v>333613</v>
      </c>
    </row>
    <row r="379" spans="16:21">
      <c r="P379" s="748">
        <v>333618</v>
      </c>
      <c r="Q379" s="737" t="s">
        <v>1581</v>
      </c>
      <c r="R379" s="748" t="s">
        <v>971</v>
      </c>
      <c r="S379" s="748">
        <v>0.318</v>
      </c>
      <c r="T379" s="757">
        <f>EEIO_EmissionFactors[[#This Row],[GHG Emissions (kg CO2e/2021 USD)]]/1000</f>
        <v>3.1800000000000003E-4</v>
      </c>
      <c r="U379" s="748">
        <v>333618</v>
      </c>
    </row>
    <row r="380" spans="16:21">
      <c r="P380" s="748">
        <v>333912</v>
      </c>
      <c r="Q380" s="737" t="s">
        <v>1582</v>
      </c>
      <c r="R380" s="748" t="s">
        <v>971</v>
      </c>
      <c r="S380" s="748">
        <v>0.218</v>
      </c>
      <c r="T380" s="757">
        <f>EEIO_EmissionFactors[[#This Row],[GHG Emissions (kg CO2e/2021 USD)]]/1000</f>
        <v>2.1799999999999999E-4</v>
      </c>
      <c r="U380" s="748">
        <v>333912</v>
      </c>
    </row>
    <row r="381" spans="16:21">
      <c r="P381" s="748">
        <v>333914</v>
      </c>
      <c r="Q381" s="737" t="s">
        <v>1583</v>
      </c>
      <c r="R381" s="748" t="s">
        <v>971</v>
      </c>
      <c r="S381" s="748">
        <v>0.20200000000000001</v>
      </c>
      <c r="T381" s="757">
        <f>EEIO_EmissionFactors[[#This Row],[GHG Emissions (kg CO2e/2021 USD)]]/1000</f>
        <v>2.02E-4</v>
      </c>
      <c r="U381" s="748" t="s">
        <v>1584</v>
      </c>
    </row>
    <row r="382" spans="16:21">
      <c r="P382" s="748">
        <v>333921</v>
      </c>
      <c r="Q382" s="737" t="s">
        <v>1585</v>
      </c>
      <c r="R382" s="748" t="s">
        <v>971</v>
      </c>
      <c r="S382" s="748">
        <v>0.29599999999999999</v>
      </c>
      <c r="T382" s="757">
        <f>EEIO_EmissionFactors[[#This Row],[GHG Emissions (kg CO2e/2021 USD)]]/1000</f>
        <v>2.9599999999999998E-4</v>
      </c>
      <c r="U382" s="748">
        <v>333920</v>
      </c>
    </row>
    <row r="383" spans="16:21">
      <c r="P383" s="748">
        <v>333922</v>
      </c>
      <c r="Q383" s="737" t="s">
        <v>1586</v>
      </c>
      <c r="R383" s="748" t="s">
        <v>971</v>
      </c>
      <c r="S383" s="748">
        <v>0.29599999999999999</v>
      </c>
      <c r="T383" s="757">
        <f>EEIO_EmissionFactors[[#This Row],[GHG Emissions (kg CO2e/2021 USD)]]/1000</f>
        <v>2.9599999999999998E-4</v>
      </c>
      <c r="U383" s="748">
        <v>333920</v>
      </c>
    </row>
    <row r="384" spans="16:21">
      <c r="P384" s="748">
        <v>333923</v>
      </c>
      <c r="Q384" s="737" t="s">
        <v>1587</v>
      </c>
      <c r="R384" s="748" t="s">
        <v>971</v>
      </c>
      <c r="S384" s="748">
        <v>0.29599999999999999</v>
      </c>
      <c r="T384" s="757">
        <f>EEIO_EmissionFactors[[#This Row],[GHG Emissions (kg CO2e/2021 USD)]]/1000</f>
        <v>2.9599999999999998E-4</v>
      </c>
      <c r="U384" s="748">
        <v>333920</v>
      </c>
    </row>
    <row r="385" spans="16:21">
      <c r="P385" s="748">
        <v>333924</v>
      </c>
      <c r="Q385" s="737" t="s">
        <v>1588</v>
      </c>
      <c r="R385" s="748" t="s">
        <v>971</v>
      </c>
      <c r="S385" s="748">
        <v>0.29599999999999999</v>
      </c>
      <c r="T385" s="757">
        <f>EEIO_EmissionFactors[[#This Row],[GHG Emissions (kg CO2e/2021 USD)]]/1000</f>
        <v>2.9599999999999998E-4</v>
      </c>
      <c r="U385" s="748">
        <v>333920</v>
      </c>
    </row>
    <row r="386" spans="16:21">
      <c r="P386" s="748">
        <v>333991</v>
      </c>
      <c r="Q386" s="737" t="s">
        <v>1589</v>
      </c>
      <c r="R386" s="748" t="s">
        <v>971</v>
      </c>
      <c r="S386" s="748">
        <v>0.16500000000000001</v>
      </c>
      <c r="T386" s="757">
        <f>EEIO_EmissionFactors[[#This Row],[GHG Emissions (kg CO2e/2021 USD)]]/1000</f>
        <v>1.65E-4</v>
      </c>
      <c r="U386" s="748">
        <v>333991</v>
      </c>
    </row>
    <row r="387" spans="16:21">
      <c r="P387" s="748">
        <v>333992</v>
      </c>
      <c r="Q387" s="737" t="s">
        <v>1590</v>
      </c>
      <c r="R387" s="748" t="s">
        <v>971</v>
      </c>
      <c r="S387" s="748">
        <v>0.26</v>
      </c>
      <c r="T387" s="757">
        <f>EEIO_EmissionFactors[[#This Row],[GHG Emissions (kg CO2e/2021 USD)]]/1000</f>
        <v>2.6000000000000003E-4</v>
      </c>
      <c r="U387" s="748" t="s">
        <v>1591</v>
      </c>
    </row>
    <row r="388" spans="16:21">
      <c r="P388" s="748">
        <v>333993</v>
      </c>
      <c r="Q388" s="737" t="s">
        <v>1592</v>
      </c>
      <c r="R388" s="748" t="s">
        <v>971</v>
      </c>
      <c r="S388" s="748">
        <v>0.186</v>
      </c>
      <c r="T388" s="757">
        <f>EEIO_EmissionFactors[[#This Row],[GHG Emissions (kg CO2e/2021 USD)]]/1000</f>
        <v>1.8599999999999999E-4</v>
      </c>
      <c r="U388" s="748">
        <v>333993</v>
      </c>
    </row>
    <row r="389" spans="16:21">
      <c r="P389" s="748">
        <v>333994</v>
      </c>
      <c r="Q389" s="737" t="s">
        <v>1593</v>
      </c>
      <c r="R389" s="748" t="s">
        <v>971</v>
      </c>
      <c r="S389" s="748">
        <v>0.22600000000000001</v>
      </c>
      <c r="T389" s="757">
        <f>EEIO_EmissionFactors[[#This Row],[GHG Emissions (kg CO2e/2021 USD)]]/1000</f>
        <v>2.2600000000000002E-4</v>
      </c>
      <c r="U389" s="748">
        <v>333994</v>
      </c>
    </row>
    <row r="390" spans="16:21">
      <c r="P390" s="748">
        <v>333995</v>
      </c>
      <c r="Q390" s="737" t="s">
        <v>1594</v>
      </c>
      <c r="R390" s="748" t="s">
        <v>971</v>
      </c>
      <c r="S390" s="748">
        <v>0.27400000000000002</v>
      </c>
      <c r="T390" s="757">
        <f>EEIO_EmissionFactors[[#This Row],[GHG Emissions (kg CO2e/2021 USD)]]/1000</f>
        <v>2.7400000000000005E-4</v>
      </c>
      <c r="U390" s="748" t="s">
        <v>1595</v>
      </c>
    </row>
    <row r="391" spans="16:21">
      <c r="P391" s="748">
        <v>333996</v>
      </c>
      <c r="Q391" s="737" t="s">
        <v>1596</v>
      </c>
      <c r="R391" s="748" t="s">
        <v>971</v>
      </c>
      <c r="S391" s="748">
        <v>0.27400000000000002</v>
      </c>
      <c r="T391" s="757">
        <f>EEIO_EmissionFactors[[#This Row],[GHG Emissions (kg CO2e/2021 USD)]]/1000</f>
        <v>2.7400000000000005E-4</v>
      </c>
      <c r="U391" s="748" t="s">
        <v>1595</v>
      </c>
    </row>
    <row r="392" spans="16:21">
      <c r="P392" s="748">
        <v>333997</v>
      </c>
      <c r="Q392" s="737" t="s">
        <v>1597</v>
      </c>
      <c r="R392" s="748" t="s">
        <v>971</v>
      </c>
      <c r="S392" s="748">
        <v>0.26</v>
      </c>
      <c r="T392" s="757">
        <f>EEIO_EmissionFactors[[#This Row],[GHG Emissions (kg CO2e/2021 USD)]]/1000</f>
        <v>2.6000000000000003E-4</v>
      </c>
      <c r="U392" s="748" t="s">
        <v>1591</v>
      </c>
    </row>
    <row r="393" spans="16:21">
      <c r="P393" s="748">
        <v>333999</v>
      </c>
      <c r="Q393" s="737" t="s">
        <v>1598</v>
      </c>
      <c r="R393" s="748" t="s">
        <v>971</v>
      </c>
      <c r="S393" s="748">
        <v>0.26</v>
      </c>
      <c r="T393" s="757">
        <f>EEIO_EmissionFactors[[#This Row],[GHG Emissions (kg CO2e/2021 USD)]]/1000</f>
        <v>2.6000000000000003E-4</v>
      </c>
      <c r="U393" s="748" t="s">
        <v>1591</v>
      </c>
    </row>
    <row r="394" spans="16:21">
      <c r="P394" s="748">
        <v>334111</v>
      </c>
      <c r="Q394" s="737" t="s">
        <v>1599</v>
      </c>
      <c r="R394" s="748" t="s">
        <v>971</v>
      </c>
      <c r="S394" s="748">
        <v>0.112</v>
      </c>
      <c r="T394" s="757">
        <f>EEIO_EmissionFactors[[#This Row],[GHG Emissions (kg CO2e/2021 USD)]]/1000</f>
        <v>1.12E-4</v>
      </c>
      <c r="U394" s="748">
        <v>334111</v>
      </c>
    </row>
    <row r="395" spans="16:21">
      <c r="P395" s="748">
        <v>334112</v>
      </c>
      <c r="Q395" s="737" t="s">
        <v>1600</v>
      </c>
      <c r="R395" s="748" t="s">
        <v>971</v>
      </c>
      <c r="S395" s="748">
        <v>0.13600000000000001</v>
      </c>
      <c r="T395" s="757">
        <f>EEIO_EmissionFactors[[#This Row],[GHG Emissions (kg CO2e/2021 USD)]]/1000</f>
        <v>1.36E-4</v>
      </c>
      <c r="U395" s="748">
        <v>334112</v>
      </c>
    </row>
    <row r="396" spans="16:21">
      <c r="P396" s="748">
        <v>334118</v>
      </c>
      <c r="Q396" s="737" t="s">
        <v>1601</v>
      </c>
      <c r="R396" s="748" t="s">
        <v>971</v>
      </c>
      <c r="S396" s="748">
        <v>0.183</v>
      </c>
      <c r="T396" s="757">
        <f>EEIO_EmissionFactors[[#This Row],[GHG Emissions (kg CO2e/2021 USD)]]/1000</f>
        <v>1.83E-4</v>
      </c>
      <c r="U396" s="748">
        <v>334118</v>
      </c>
    </row>
    <row r="397" spans="16:21">
      <c r="P397" s="748">
        <v>334210</v>
      </c>
      <c r="Q397" s="737" t="s">
        <v>1602</v>
      </c>
      <c r="R397" s="748" t="s">
        <v>971</v>
      </c>
      <c r="S397" s="748">
        <v>0.20100000000000001</v>
      </c>
      <c r="T397" s="757">
        <f>EEIO_EmissionFactors[[#This Row],[GHG Emissions (kg CO2e/2021 USD)]]/1000</f>
        <v>2.0100000000000001E-4</v>
      </c>
      <c r="U397" s="748">
        <v>334210</v>
      </c>
    </row>
    <row r="398" spans="16:21">
      <c r="P398" s="748">
        <v>334220</v>
      </c>
      <c r="Q398" s="737" t="s">
        <v>1603</v>
      </c>
      <c r="R398" s="748" t="s">
        <v>971</v>
      </c>
      <c r="S398" s="748">
        <v>0.215</v>
      </c>
      <c r="T398" s="757">
        <f>EEIO_EmissionFactors[[#This Row],[GHG Emissions (kg CO2e/2021 USD)]]/1000</f>
        <v>2.1499999999999999E-4</v>
      </c>
      <c r="U398" s="748">
        <v>334220</v>
      </c>
    </row>
    <row r="399" spans="16:21">
      <c r="P399" s="748">
        <v>334290</v>
      </c>
      <c r="Q399" s="737" t="s">
        <v>1604</v>
      </c>
      <c r="R399" s="748" t="s">
        <v>971</v>
      </c>
      <c r="S399" s="748">
        <v>0.114</v>
      </c>
      <c r="T399" s="757">
        <f>EEIO_EmissionFactors[[#This Row],[GHG Emissions (kg CO2e/2021 USD)]]/1000</f>
        <v>1.1400000000000001E-4</v>
      </c>
      <c r="U399" s="748">
        <v>334290</v>
      </c>
    </row>
    <row r="400" spans="16:21">
      <c r="P400" s="748">
        <v>334310</v>
      </c>
      <c r="Q400" s="737" t="s">
        <v>1605</v>
      </c>
      <c r="R400" s="748" t="s">
        <v>971</v>
      </c>
      <c r="S400" s="748">
        <v>0.124</v>
      </c>
      <c r="T400" s="757">
        <f>EEIO_EmissionFactors[[#This Row],[GHG Emissions (kg CO2e/2021 USD)]]/1000</f>
        <v>1.2400000000000001E-4</v>
      </c>
      <c r="U400" s="748">
        <v>334300</v>
      </c>
    </row>
    <row r="401" spans="16:21">
      <c r="P401" s="748">
        <v>334412</v>
      </c>
      <c r="Q401" s="737" t="s">
        <v>1606</v>
      </c>
      <c r="R401" s="748" t="s">
        <v>971</v>
      </c>
      <c r="S401" s="748">
        <v>0.16700000000000001</v>
      </c>
      <c r="T401" s="757">
        <f>EEIO_EmissionFactors[[#This Row],[GHG Emissions (kg CO2e/2021 USD)]]/1000</f>
        <v>1.6700000000000002E-4</v>
      </c>
      <c r="U401" s="748" t="s">
        <v>1607</v>
      </c>
    </row>
    <row r="402" spans="16:21">
      <c r="P402" s="748">
        <v>334413</v>
      </c>
      <c r="Q402" s="737" t="s">
        <v>1608</v>
      </c>
      <c r="R402" s="748" t="s">
        <v>971</v>
      </c>
      <c r="S402" s="748">
        <v>0.26900000000000002</v>
      </c>
      <c r="T402" s="757">
        <f>EEIO_EmissionFactors[[#This Row],[GHG Emissions (kg CO2e/2021 USD)]]/1000</f>
        <v>2.6900000000000003E-4</v>
      </c>
      <c r="U402" s="748">
        <v>334413</v>
      </c>
    </row>
    <row r="403" spans="16:21">
      <c r="P403" s="748">
        <v>334416</v>
      </c>
      <c r="Q403" s="737" t="s">
        <v>1609</v>
      </c>
      <c r="R403" s="748" t="s">
        <v>971</v>
      </c>
      <c r="S403" s="748">
        <v>0.16700000000000001</v>
      </c>
      <c r="T403" s="757">
        <f>EEIO_EmissionFactors[[#This Row],[GHG Emissions (kg CO2e/2021 USD)]]/1000</f>
        <v>1.6700000000000002E-4</v>
      </c>
      <c r="U403" s="748" t="s">
        <v>1607</v>
      </c>
    </row>
    <row r="404" spans="16:21">
      <c r="P404" s="748">
        <v>334417</v>
      </c>
      <c r="Q404" s="737" t="s">
        <v>1610</v>
      </c>
      <c r="R404" s="748" t="s">
        <v>971</v>
      </c>
      <c r="S404" s="748">
        <v>0.16700000000000001</v>
      </c>
      <c r="T404" s="757">
        <f>EEIO_EmissionFactors[[#This Row],[GHG Emissions (kg CO2e/2021 USD)]]/1000</f>
        <v>1.6700000000000002E-4</v>
      </c>
      <c r="U404" s="748" t="s">
        <v>1607</v>
      </c>
    </row>
    <row r="405" spans="16:21">
      <c r="P405" s="748">
        <v>334418</v>
      </c>
      <c r="Q405" s="737" t="s">
        <v>1611</v>
      </c>
      <c r="R405" s="748" t="s">
        <v>971</v>
      </c>
      <c r="S405" s="748">
        <v>0.158</v>
      </c>
      <c r="T405" s="757">
        <f>EEIO_EmissionFactors[[#This Row],[GHG Emissions (kg CO2e/2021 USD)]]/1000</f>
        <v>1.5799999999999999E-4</v>
      </c>
      <c r="U405" s="748">
        <v>334418</v>
      </c>
    </row>
    <row r="406" spans="16:21">
      <c r="P406" s="748">
        <v>334419</v>
      </c>
      <c r="Q406" s="737" t="s">
        <v>1612</v>
      </c>
      <c r="R406" s="748" t="s">
        <v>971</v>
      </c>
      <c r="S406" s="748">
        <v>0.16700000000000001</v>
      </c>
      <c r="T406" s="757">
        <f>EEIO_EmissionFactors[[#This Row],[GHG Emissions (kg CO2e/2021 USD)]]/1000</f>
        <v>1.6700000000000002E-4</v>
      </c>
      <c r="U406" s="748" t="s">
        <v>1607</v>
      </c>
    </row>
    <row r="407" spans="16:21">
      <c r="P407" s="748">
        <v>334510</v>
      </c>
      <c r="Q407" s="737" t="s">
        <v>1613</v>
      </c>
      <c r="R407" s="748" t="s">
        <v>971</v>
      </c>
      <c r="S407" s="748">
        <v>0.14199999999999999</v>
      </c>
      <c r="T407" s="757">
        <f>EEIO_EmissionFactors[[#This Row],[GHG Emissions (kg CO2e/2021 USD)]]/1000</f>
        <v>1.4199999999999998E-4</v>
      </c>
      <c r="U407" s="748">
        <v>334510</v>
      </c>
    </row>
    <row r="408" spans="16:21">
      <c r="P408" s="748">
        <v>334511</v>
      </c>
      <c r="Q408" s="737" t="s">
        <v>1614</v>
      </c>
      <c r="R408" s="748" t="s">
        <v>971</v>
      </c>
      <c r="S408" s="748">
        <v>0.06</v>
      </c>
      <c r="T408" s="757">
        <f>EEIO_EmissionFactors[[#This Row],[GHG Emissions (kg CO2e/2021 USD)]]/1000</f>
        <v>5.9999999999999995E-5</v>
      </c>
      <c r="U408" s="748">
        <v>334511</v>
      </c>
    </row>
    <row r="409" spans="16:21">
      <c r="P409" s="748">
        <v>334512</v>
      </c>
      <c r="Q409" s="737" t="s">
        <v>1615</v>
      </c>
      <c r="R409" s="748" t="s">
        <v>971</v>
      </c>
      <c r="S409" s="748">
        <v>0.13700000000000001</v>
      </c>
      <c r="T409" s="757">
        <f>EEIO_EmissionFactors[[#This Row],[GHG Emissions (kg CO2e/2021 USD)]]/1000</f>
        <v>1.3700000000000002E-4</v>
      </c>
      <c r="U409" s="748">
        <v>334512</v>
      </c>
    </row>
    <row r="410" spans="16:21">
      <c r="P410" s="748">
        <v>334513</v>
      </c>
      <c r="Q410" s="737" t="s">
        <v>1616</v>
      </c>
      <c r="R410" s="748" t="s">
        <v>971</v>
      </c>
      <c r="S410" s="748">
        <v>0.115</v>
      </c>
      <c r="T410" s="757">
        <f>EEIO_EmissionFactors[[#This Row],[GHG Emissions (kg CO2e/2021 USD)]]/1000</f>
        <v>1.15E-4</v>
      </c>
      <c r="U410" s="748">
        <v>334513</v>
      </c>
    </row>
    <row r="411" spans="16:21">
      <c r="P411" s="748">
        <v>334514</v>
      </c>
      <c r="Q411" s="737" t="s">
        <v>1617</v>
      </c>
      <c r="R411" s="748" t="s">
        <v>971</v>
      </c>
      <c r="S411" s="748">
        <v>7.1999999999999995E-2</v>
      </c>
      <c r="T411" s="757">
        <f>EEIO_EmissionFactors[[#This Row],[GHG Emissions (kg CO2e/2021 USD)]]/1000</f>
        <v>7.1999999999999988E-5</v>
      </c>
      <c r="U411" s="748">
        <v>334514</v>
      </c>
    </row>
    <row r="412" spans="16:21">
      <c r="P412" s="748">
        <v>334515</v>
      </c>
      <c r="Q412" s="737" t="s">
        <v>1618</v>
      </c>
      <c r="R412" s="748" t="s">
        <v>971</v>
      </c>
      <c r="S412" s="748">
        <v>0.11600000000000001</v>
      </c>
      <c r="T412" s="757">
        <f>EEIO_EmissionFactors[[#This Row],[GHG Emissions (kg CO2e/2021 USD)]]/1000</f>
        <v>1.16E-4</v>
      </c>
      <c r="U412" s="748">
        <v>334515</v>
      </c>
    </row>
    <row r="413" spans="16:21">
      <c r="P413" s="748">
        <v>334516</v>
      </c>
      <c r="Q413" s="737" t="s">
        <v>1619</v>
      </c>
      <c r="R413" s="748" t="s">
        <v>971</v>
      </c>
      <c r="S413" s="748">
        <v>9.2999999999999999E-2</v>
      </c>
      <c r="T413" s="757">
        <f>EEIO_EmissionFactors[[#This Row],[GHG Emissions (kg CO2e/2021 USD)]]/1000</f>
        <v>9.2999999999999997E-5</v>
      </c>
      <c r="U413" s="748">
        <v>334516</v>
      </c>
    </row>
    <row r="414" spans="16:21">
      <c r="P414" s="748">
        <v>334517</v>
      </c>
      <c r="Q414" s="737" t="s">
        <v>1620</v>
      </c>
      <c r="R414" s="748" t="s">
        <v>971</v>
      </c>
      <c r="S414" s="748">
        <v>0.19700000000000001</v>
      </c>
      <c r="T414" s="757">
        <f>EEIO_EmissionFactors[[#This Row],[GHG Emissions (kg CO2e/2021 USD)]]/1000</f>
        <v>1.9700000000000002E-4</v>
      </c>
      <c r="U414" s="748">
        <v>334517</v>
      </c>
    </row>
    <row r="415" spans="16:21">
      <c r="P415" s="748">
        <v>334519</v>
      </c>
      <c r="Q415" s="737" t="s">
        <v>1621</v>
      </c>
      <c r="R415" s="748" t="s">
        <v>971</v>
      </c>
      <c r="S415" s="748">
        <v>0.1</v>
      </c>
      <c r="T415" s="757">
        <f>EEIO_EmissionFactors[[#This Row],[GHG Emissions (kg CO2e/2021 USD)]]/1000</f>
        <v>1E-4</v>
      </c>
      <c r="U415" s="748" t="s">
        <v>1622</v>
      </c>
    </row>
    <row r="416" spans="16:21">
      <c r="P416" s="748">
        <v>334613</v>
      </c>
      <c r="Q416" s="737" t="s">
        <v>1623</v>
      </c>
      <c r="R416" s="748" t="s">
        <v>971</v>
      </c>
      <c r="S416" s="748">
        <v>0.13400000000000001</v>
      </c>
      <c r="T416" s="757">
        <f>EEIO_EmissionFactors[[#This Row],[GHG Emissions (kg CO2e/2021 USD)]]/1000</f>
        <v>1.34E-4</v>
      </c>
      <c r="U416" s="748">
        <v>334610</v>
      </c>
    </row>
    <row r="417" spans="16:21">
      <c r="P417" s="748">
        <v>334614</v>
      </c>
      <c r="Q417" s="737" t="s">
        <v>1624</v>
      </c>
      <c r="R417" s="748" t="s">
        <v>971</v>
      </c>
      <c r="S417" s="748">
        <v>0.13400000000000001</v>
      </c>
      <c r="T417" s="757">
        <f>EEIO_EmissionFactors[[#This Row],[GHG Emissions (kg CO2e/2021 USD)]]/1000</f>
        <v>1.34E-4</v>
      </c>
      <c r="U417" s="748">
        <v>334610</v>
      </c>
    </row>
    <row r="418" spans="16:21">
      <c r="P418" s="748">
        <v>335110</v>
      </c>
      <c r="Q418" s="737" t="s">
        <v>1625</v>
      </c>
      <c r="R418" s="748" t="s">
        <v>971</v>
      </c>
      <c r="S418" s="748">
        <v>0.435</v>
      </c>
      <c r="T418" s="757">
        <f>EEIO_EmissionFactors[[#This Row],[GHG Emissions (kg CO2e/2021 USD)]]/1000</f>
        <v>4.35E-4</v>
      </c>
      <c r="U418" s="748">
        <v>335110</v>
      </c>
    </row>
    <row r="419" spans="16:21">
      <c r="P419" s="748">
        <v>335121</v>
      </c>
      <c r="Q419" s="737" t="s">
        <v>1626</v>
      </c>
      <c r="R419" s="748" t="s">
        <v>971</v>
      </c>
      <c r="S419" s="748">
        <v>0.25</v>
      </c>
      <c r="T419" s="757">
        <f>EEIO_EmissionFactors[[#This Row],[GHG Emissions (kg CO2e/2021 USD)]]/1000</f>
        <v>2.5000000000000001E-4</v>
      </c>
      <c r="U419" s="748">
        <v>335120</v>
      </c>
    </row>
    <row r="420" spans="16:21">
      <c r="P420" s="748">
        <v>335122</v>
      </c>
      <c r="Q420" s="737" t="s">
        <v>1627</v>
      </c>
      <c r="R420" s="748" t="s">
        <v>971</v>
      </c>
      <c r="S420" s="748">
        <v>0.25</v>
      </c>
      <c r="T420" s="757">
        <f>EEIO_EmissionFactors[[#This Row],[GHG Emissions (kg CO2e/2021 USD)]]/1000</f>
        <v>2.5000000000000001E-4</v>
      </c>
      <c r="U420" s="748">
        <v>335120</v>
      </c>
    </row>
    <row r="421" spans="16:21">
      <c r="P421" s="748">
        <v>335129</v>
      </c>
      <c r="Q421" s="737" t="s">
        <v>1628</v>
      </c>
      <c r="R421" s="748" t="s">
        <v>971</v>
      </c>
      <c r="S421" s="748">
        <v>0.25</v>
      </c>
      <c r="T421" s="757">
        <f>EEIO_EmissionFactors[[#This Row],[GHG Emissions (kg CO2e/2021 USD)]]/1000</f>
        <v>2.5000000000000001E-4</v>
      </c>
      <c r="U421" s="748">
        <v>335120</v>
      </c>
    </row>
    <row r="422" spans="16:21">
      <c r="P422" s="748">
        <v>335210</v>
      </c>
      <c r="Q422" s="737" t="s">
        <v>1629</v>
      </c>
      <c r="R422" s="748" t="s">
        <v>971</v>
      </c>
      <c r="S422" s="748">
        <v>0.3</v>
      </c>
      <c r="T422" s="757">
        <f>EEIO_EmissionFactors[[#This Row],[GHG Emissions (kg CO2e/2021 USD)]]/1000</f>
        <v>2.9999999999999997E-4</v>
      </c>
      <c r="U422" s="748">
        <v>335210</v>
      </c>
    </row>
    <row r="423" spans="16:21">
      <c r="P423" s="748">
        <v>335220</v>
      </c>
      <c r="Q423" s="737" t="s">
        <v>1630</v>
      </c>
      <c r="R423" s="748" t="s">
        <v>971</v>
      </c>
      <c r="S423" s="748">
        <v>0.22800000000000001</v>
      </c>
      <c r="T423" s="757">
        <f>EEIO_EmissionFactors[[#This Row],[GHG Emissions (kg CO2e/2021 USD)]]/1000</f>
        <v>2.2800000000000001E-4</v>
      </c>
      <c r="U423" s="801">
        <v>3.3522133522233501E+23</v>
      </c>
    </row>
    <row r="424" spans="16:21">
      <c r="P424" s="748">
        <v>335311</v>
      </c>
      <c r="Q424" s="737" t="s">
        <v>1631</v>
      </c>
      <c r="R424" s="748" t="s">
        <v>971</v>
      </c>
      <c r="S424" s="748">
        <v>0.28000000000000003</v>
      </c>
      <c r="T424" s="757">
        <f>EEIO_EmissionFactors[[#This Row],[GHG Emissions (kg CO2e/2021 USD)]]/1000</f>
        <v>2.8000000000000003E-4</v>
      </c>
      <c r="U424" s="748">
        <v>335311</v>
      </c>
    </row>
    <row r="425" spans="16:21">
      <c r="P425" s="748">
        <v>335312</v>
      </c>
      <c r="Q425" s="737" t="s">
        <v>1632</v>
      </c>
      <c r="R425" s="748" t="s">
        <v>971</v>
      </c>
      <c r="S425" s="748">
        <v>0.22900000000000001</v>
      </c>
      <c r="T425" s="757">
        <f>EEIO_EmissionFactors[[#This Row],[GHG Emissions (kg CO2e/2021 USD)]]/1000</f>
        <v>2.2900000000000001E-4</v>
      </c>
      <c r="U425" s="748">
        <v>335312</v>
      </c>
    </row>
    <row r="426" spans="16:21">
      <c r="P426" s="748">
        <v>335313</v>
      </c>
      <c r="Q426" s="737" t="s">
        <v>1633</v>
      </c>
      <c r="R426" s="748" t="s">
        <v>971</v>
      </c>
      <c r="S426" s="748">
        <v>0.24</v>
      </c>
      <c r="T426" s="757">
        <f>EEIO_EmissionFactors[[#This Row],[GHG Emissions (kg CO2e/2021 USD)]]/1000</f>
        <v>2.3999999999999998E-4</v>
      </c>
      <c r="U426" s="748">
        <v>335313</v>
      </c>
    </row>
    <row r="427" spans="16:21">
      <c r="P427" s="748">
        <v>335314</v>
      </c>
      <c r="Q427" s="737" t="s">
        <v>1634</v>
      </c>
      <c r="R427" s="748" t="s">
        <v>971</v>
      </c>
      <c r="S427" s="748">
        <v>0.153</v>
      </c>
      <c r="T427" s="757">
        <f>EEIO_EmissionFactors[[#This Row],[GHG Emissions (kg CO2e/2021 USD)]]/1000</f>
        <v>1.5300000000000001E-4</v>
      </c>
      <c r="U427" s="748">
        <v>335314</v>
      </c>
    </row>
    <row r="428" spans="16:21">
      <c r="P428" s="748">
        <v>335911</v>
      </c>
      <c r="Q428" s="737" t="s">
        <v>1635</v>
      </c>
      <c r="R428" s="748" t="s">
        <v>971</v>
      </c>
      <c r="S428" s="748">
        <v>0.314</v>
      </c>
      <c r="T428" s="757">
        <f>EEIO_EmissionFactors[[#This Row],[GHG Emissions (kg CO2e/2021 USD)]]/1000</f>
        <v>3.1399999999999999E-4</v>
      </c>
      <c r="U428" s="748">
        <v>335911</v>
      </c>
    </row>
    <row r="429" spans="16:21">
      <c r="P429" s="748">
        <v>335912</v>
      </c>
      <c r="Q429" s="737" t="s">
        <v>1636</v>
      </c>
      <c r="R429" s="748" t="s">
        <v>971</v>
      </c>
      <c r="S429" s="748">
        <v>0.22700000000000001</v>
      </c>
      <c r="T429" s="757">
        <f>EEIO_EmissionFactors[[#This Row],[GHG Emissions (kg CO2e/2021 USD)]]/1000</f>
        <v>2.2700000000000002E-4</v>
      </c>
      <c r="U429" s="748">
        <v>335912</v>
      </c>
    </row>
    <row r="430" spans="16:21">
      <c r="P430" s="748">
        <v>335921</v>
      </c>
      <c r="Q430" s="737" t="s">
        <v>1637</v>
      </c>
      <c r="R430" s="748" t="s">
        <v>971</v>
      </c>
      <c r="S430" s="748">
        <v>0.35899999999999999</v>
      </c>
      <c r="T430" s="757">
        <f>EEIO_EmissionFactors[[#This Row],[GHG Emissions (kg CO2e/2021 USD)]]/1000</f>
        <v>3.59E-4</v>
      </c>
      <c r="U430" s="748">
        <v>335920</v>
      </c>
    </row>
    <row r="431" spans="16:21">
      <c r="P431" s="748">
        <v>335929</v>
      </c>
      <c r="Q431" s="737" t="s">
        <v>1638</v>
      </c>
      <c r="R431" s="748" t="s">
        <v>971</v>
      </c>
      <c r="S431" s="748">
        <v>0.35899999999999999</v>
      </c>
      <c r="T431" s="757">
        <f>EEIO_EmissionFactors[[#This Row],[GHG Emissions (kg CO2e/2021 USD)]]/1000</f>
        <v>3.59E-4</v>
      </c>
      <c r="U431" s="748">
        <v>335920</v>
      </c>
    </row>
    <row r="432" spans="16:21">
      <c r="P432" s="748">
        <v>335931</v>
      </c>
      <c r="Q432" s="737" t="s">
        <v>1639</v>
      </c>
      <c r="R432" s="748" t="s">
        <v>971</v>
      </c>
      <c r="S432" s="748">
        <v>0.26100000000000001</v>
      </c>
      <c r="T432" s="757">
        <f>EEIO_EmissionFactors[[#This Row],[GHG Emissions (kg CO2e/2021 USD)]]/1000</f>
        <v>2.61E-4</v>
      </c>
      <c r="U432" s="748">
        <v>335930</v>
      </c>
    </row>
    <row r="433" spans="16:21">
      <c r="P433" s="748">
        <v>335932</v>
      </c>
      <c r="Q433" s="737" t="s">
        <v>1640</v>
      </c>
      <c r="R433" s="748" t="s">
        <v>971</v>
      </c>
      <c r="S433" s="748">
        <v>0.26100000000000001</v>
      </c>
      <c r="T433" s="757">
        <f>EEIO_EmissionFactors[[#This Row],[GHG Emissions (kg CO2e/2021 USD)]]/1000</f>
        <v>2.61E-4</v>
      </c>
      <c r="U433" s="748">
        <v>335930</v>
      </c>
    </row>
    <row r="434" spans="16:21">
      <c r="P434" s="748">
        <v>335991</v>
      </c>
      <c r="Q434" s="737" t="s">
        <v>1641</v>
      </c>
      <c r="R434" s="748" t="s">
        <v>971</v>
      </c>
      <c r="S434" s="748">
        <v>0.495</v>
      </c>
      <c r="T434" s="757">
        <f>EEIO_EmissionFactors[[#This Row],[GHG Emissions (kg CO2e/2021 USD)]]/1000</f>
        <v>4.95E-4</v>
      </c>
      <c r="U434" s="748">
        <v>335991</v>
      </c>
    </row>
    <row r="435" spans="16:21">
      <c r="P435" s="748">
        <v>335999</v>
      </c>
      <c r="Q435" s="737" t="s">
        <v>1642</v>
      </c>
      <c r="R435" s="748" t="s">
        <v>971</v>
      </c>
      <c r="S435" s="748">
        <v>0.17599999999999999</v>
      </c>
      <c r="T435" s="757">
        <f>EEIO_EmissionFactors[[#This Row],[GHG Emissions (kg CO2e/2021 USD)]]/1000</f>
        <v>1.76E-4</v>
      </c>
      <c r="U435" s="748">
        <v>335999</v>
      </c>
    </row>
    <row r="436" spans="16:21">
      <c r="P436" s="748">
        <v>336111</v>
      </c>
      <c r="Q436" s="737" t="s">
        <v>1643</v>
      </c>
      <c r="R436" s="748" t="s">
        <v>971</v>
      </c>
      <c r="S436" s="748">
        <v>0.27900000000000003</v>
      </c>
      <c r="T436" s="757">
        <f>EEIO_EmissionFactors[[#This Row],[GHG Emissions (kg CO2e/2021 USD)]]/1000</f>
        <v>2.7900000000000001E-4</v>
      </c>
      <c r="U436" s="748">
        <v>336111</v>
      </c>
    </row>
    <row r="437" spans="16:21">
      <c r="P437" s="748">
        <v>336112</v>
      </c>
      <c r="Q437" s="737" t="s">
        <v>1644</v>
      </c>
      <c r="R437" s="748" t="s">
        <v>971</v>
      </c>
      <c r="S437" s="748">
        <v>0.32200000000000001</v>
      </c>
      <c r="T437" s="757">
        <f>EEIO_EmissionFactors[[#This Row],[GHG Emissions (kg CO2e/2021 USD)]]/1000</f>
        <v>3.2200000000000002E-4</v>
      </c>
      <c r="U437" s="748">
        <v>336112</v>
      </c>
    </row>
    <row r="438" spans="16:21">
      <c r="P438" s="748">
        <v>336120</v>
      </c>
      <c r="Q438" s="737" t="s">
        <v>1645</v>
      </c>
      <c r="R438" s="748" t="s">
        <v>971</v>
      </c>
      <c r="S438" s="748">
        <v>0.307</v>
      </c>
      <c r="T438" s="757">
        <f>EEIO_EmissionFactors[[#This Row],[GHG Emissions (kg CO2e/2021 USD)]]/1000</f>
        <v>3.0699999999999998E-4</v>
      </c>
      <c r="U438" s="748">
        <v>336120</v>
      </c>
    </row>
    <row r="439" spans="16:21">
      <c r="P439" s="748">
        <v>336211</v>
      </c>
      <c r="Q439" s="737" t="s">
        <v>1646</v>
      </c>
      <c r="R439" s="748" t="s">
        <v>971</v>
      </c>
      <c r="S439" s="748">
        <v>0.247</v>
      </c>
      <c r="T439" s="757">
        <f>EEIO_EmissionFactors[[#This Row],[GHG Emissions (kg CO2e/2021 USD)]]/1000</f>
        <v>2.4699999999999999E-4</v>
      </c>
      <c r="U439" s="748">
        <v>336211</v>
      </c>
    </row>
    <row r="440" spans="16:21">
      <c r="P440" s="748">
        <v>336212</v>
      </c>
      <c r="Q440" s="737" t="s">
        <v>1647</v>
      </c>
      <c r="R440" s="748" t="s">
        <v>971</v>
      </c>
      <c r="S440" s="748">
        <v>0.26200000000000001</v>
      </c>
      <c r="T440" s="757">
        <f>EEIO_EmissionFactors[[#This Row],[GHG Emissions (kg CO2e/2021 USD)]]/1000</f>
        <v>2.6200000000000003E-4</v>
      </c>
      <c r="U440" s="748">
        <v>336212</v>
      </c>
    </row>
    <row r="441" spans="16:21">
      <c r="P441" s="748">
        <v>336213</v>
      </c>
      <c r="Q441" s="737" t="s">
        <v>1648</v>
      </c>
      <c r="R441" s="748" t="s">
        <v>971</v>
      </c>
      <c r="S441" s="748">
        <v>0.20200000000000001</v>
      </c>
      <c r="T441" s="757">
        <f>EEIO_EmissionFactors[[#This Row],[GHG Emissions (kg CO2e/2021 USD)]]/1000</f>
        <v>2.02E-4</v>
      </c>
      <c r="U441" s="748">
        <v>336213</v>
      </c>
    </row>
    <row r="442" spans="16:21">
      <c r="P442" s="748">
        <v>336214</v>
      </c>
      <c r="Q442" s="737" t="s">
        <v>1649</v>
      </c>
      <c r="R442" s="748" t="s">
        <v>971</v>
      </c>
      <c r="S442" s="748">
        <v>0.25700000000000001</v>
      </c>
      <c r="T442" s="757">
        <f>EEIO_EmissionFactors[[#This Row],[GHG Emissions (kg CO2e/2021 USD)]]/1000</f>
        <v>2.5700000000000001E-4</v>
      </c>
      <c r="U442" s="748">
        <v>336214</v>
      </c>
    </row>
    <row r="443" spans="16:21">
      <c r="P443" s="748">
        <v>336310</v>
      </c>
      <c r="Q443" s="737" t="s">
        <v>1650</v>
      </c>
      <c r="R443" s="748" t="s">
        <v>971</v>
      </c>
      <c r="S443" s="748">
        <v>0.34599999999999997</v>
      </c>
      <c r="T443" s="757">
        <f>EEIO_EmissionFactors[[#This Row],[GHG Emissions (kg CO2e/2021 USD)]]/1000</f>
        <v>3.4599999999999995E-4</v>
      </c>
      <c r="U443" s="748">
        <v>336310</v>
      </c>
    </row>
    <row r="444" spans="16:21">
      <c r="P444" s="748">
        <v>336320</v>
      </c>
      <c r="Q444" s="737" t="s">
        <v>1651</v>
      </c>
      <c r="R444" s="748" t="s">
        <v>971</v>
      </c>
      <c r="S444" s="748">
        <v>0.28499999999999998</v>
      </c>
      <c r="T444" s="757">
        <f>EEIO_EmissionFactors[[#This Row],[GHG Emissions (kg CO2e/2021 USD)]]/1000</f>
        <v>2.8499999999999999E-4</v>
      </c>
      <c r="U444" s="748">
        <v>336320</v>
      </c>
    </row>
    <row r="445" spans="16:21">
      <c r="P445" s="748">
        <v>336330</v>
      </c>
      <c r="Q445" s="737" t="s">
        <v>1652</v>
      </c>
      <c r="R445" s="748" t="s">
        <v>971</v>
      </c>
      <c r="S445" s="748">
        <v>0.39200000000000002</v>
      </c>
      <c r="T445" s="757">
        <f>EEIO_EmissionFactors[[#This Row],[GHG Emissions (kg CO2e/2021 USD)]]/1000</f>
        <v>3.9200000000000004E-4</v>
      </c>
      <c r="U445" s="748" t="s">
        <v>1653</v>
      </c>
    </row>
    <row r="446" spans="16:21">
      <c r="P446" s="748">
        <v>336340</v>
      </c>
      <c r="Q446" s="737" t="s">
        <v>1654</v>
      </c>
      <c r="R446" s="748" t="s">
        <v>971</v>
      </c>
      <c r="S446" s="748">
        <v>0.39200000000000002</v>
      </c>
      <c r="T446" s="757">
        <f>EEIO_EmissionFactors[[#This Row],[GHG Emissions (kg CO2e/2021 USD)]]/1000</f>
        <v>3.9200000000000004E-4</v>
      </c>
      <c r="U446" s="748" t="s">
        <v>1653</v>
      </c>
    </row>
    <row r="447" spans="16:21">
      <c r="P447" s="748">
        <v>336350</v>
      </c>
      <c r="Q447" s="737" t="s">
        <v>1655</v>
      </c>
      <c r="R447" s="748" t="s">
        <v>971</v>
      </c>
      <c r="S447" s="748">
        <v>0.39100000000000001</v>
      </c>
      <c r="T447" s="757">
        <f>EEIO_EmissionFactors[[#This Row],[GHG Emissions (kg CO2e/2021 USD)]]/1000</f>
        <v>3.9100000000000002E-4</v>
      </c>
      <c r="U447" s="748">
        <v>336350</v>
      </c>
    </row>
    <row r="448" spans="16:21">
      <c r="P448" s="748">
        <v>336360</v>
      </c>
      <c r="Q448" s="737" t="s">
        <v>1656</v>
      </c>
      <c r="R448" s="748" t="s">
        <v>971</v>
      </c>
      <c r="S448" s="748">
        <v>0.39400000000000002</v>
      </c>
      <c r="T448" s="757">
        <f>EEIO_EmissionFactors[[#This Row],[GHG Emissions (kg CO2e/2021 USD)]]/1000</f>
        <v>3.9400000000000004E-4</v>
      </c>
      <c r="U448" s="748">
        <v>336360</v>
      </c>
    </row>
    <row r="449" spans="16:21">
      <c r="P449" s="748">
        <v>336370</v>
      </c>
      <c r="Q449" s="737" t="s">
        <v>1657</v>
      </c>
      <c r="R449" s="748" t="s">
        <v>971</v>
      </c>
      <c r="S449" s="748">
        <v>0.70799999999999996</v>
      </c>
      <c r="T449" s="757">
        <f>EEIO_EmissionFactors[[#This Row],[GHG Emissions (kg CO2e/2021 USD)]]/1000</f>
        <v>7.0799999999999997E-4</v>
      </c>
      <c r="U449" s="748">
        <v>336370</v>
      </c>
    </row>
    <row r="450" spans="16:21">
      <c r="P450" s="748">
        <v>336390</v>
      </c>
      <c r="Q450" s="737" t="s">
        <v>1658</v>
      </c>
      <c r="R450" s="748" t="s">
        <v>971</v>
      </c>
      <c r="S450" s="748">
        <v>0.39500000000000002</v>
      </c>
      <c r="T450" s="757">
        <f>EEIO_EmissionFactors[[#This Row],[GHG Emissions (kg CO2e/2021 USD)]]/1000</f>
        <v>3.9500000000000001E-4</v>
      </c>
      <c r="U450" s="748">
        <v>336390</v>
      </c>
    </row>
    <row r="451" spans="16:21">
      <c r="P451" s="748">
        <v>336411</v>
      </c>
      <c r="Q451" s="737" t="s">
        <v>1659</v>
      </c>
      <c r="R451" s="748" t="s">
        <v>971</v>
      </c>
      <c r="S451" s="748">
        <v>0.15</v>
      </c>
      <c r="T451" s="757">
        <f>EEIO_EmissionFactors[[#This Row],[GHG Emissions (kg CO2e/2021 USD)]]/1000</f>
        <v>1.4999999999999999E-4</v>
      </c>
      <c r="U451" s="748">
        <v>336411</v>
      </c>
    </row>
    <row r="452" spans="16:21">
      <c r="P452" s="748">
        <v>336412</v>
      </c>
      <c r="Q452" s="737" t="s">
        <v>1660</v>
      </c>
      <c r="R452" s="748" t="s">
        <v>971</v>
      </c>
      <c r="S452" s="748">
        <v>0.114</v>
      </c>
      <c r="T452" s="757">
        <f>EEIO_EmissionFactors[[#This Row],[GHG Emissions (kg CO2e/2021 USD)]]/1000</f>
        <v>1.1400000000000001E-4</v>
      </c>
      <c r="U452" s="748">
        <v>336412</v>
      </c>
    </row>
    <row r="453" spans="16:21">
      <c r="P453" s="748">
        <v>336413</v>
      </c>
      <c r="Q453" s="737" t="s">
        <v>1661</v>
      </c>
      <c r="R453" s="748" t="s">
        <v>971</v>
      </c>
      <c r="S453" s="748">
        <v>0.215</v>
      </c>
      <c r="T453" s="757">
        <f>EEIO_EmissionFactors[[#This Row],[GHG Emissions (kg CO2e/2021 USD)]]/1000</f>
        <v>2.1499999999999999E-4</v>
      </c>
      <c r="U453" s="748">
        <v>336413</v>
      </c>
    </row>
    <row r="454" spans="16:21">
      <c r="P454" s="748">
        <v>336414</v>
      </c>
      <c r="Q454" s="737" t="s">
        <v>1662</v>
      </c>
      <c r="R454" s="748" t="s">
        <v>971</v>
      </c>
      <c r="S454" s="748">
        <v>0.16400000000000001</v>
      </c>
      <c r="T454" s="757">
        <f>EEIO_EmissionFactors[[#This Row],[GHG Emissions (kg CO2e/2021 USD)]]/1000</f>
        <v>1.64E-4</v>
      </c>
      <c r="U454" s="748">
        <v>336414</v>
      </c>
    </row>
    <row r="455" spans="16:21">
      <c r="P455" s="748">
        <v>336415</v>
      </c>
      <c r="Q455" s="737" t="s">
        <v>1663</v>
      </c>
      <c r="R455" s="748" t="s">
        <v>971</v>
      </c>
      <c r="S455" s="748">
        <v>0.14599999999999999</v>
      </c>
      <c r="T455" s="757">
        <f>EEIO_EmissionFactors[[#This Row],[GHG Emissions (kg CO2e/2021 USD)]]/1000</f>
        <v>1.46E-4</v>
      </c>
      <c r="U455" s="748" t="s">
        <v>1664</v>
      </c>
    </row>
    <row r="456" spans="16:21">
      <c r="P456" s="748">
        <v>336419</v>
      </c>
      <c r="Q456" s="737" t="s">
        <v>1665</v>
      </c>
      <c r="R456" s="748" t="s">
        <v>971</v>
      </c>
      <c r="S456" s="748">
        <v>0.14599999999999999</v>
      </c>
      <c r="T456" s="757">
        <f>EEIO_EmissionFactors[[#This Row],[GHG Emissions (kg CO2e/2021 USD)]]/1000</f>
        <v>1.46E-4</v>
      </c>
      <c r="U456" s="748" t="s">
        <v>1664</v>
      </c>
    </row>
    <row r="457" spans="16:21">
      <c r="P457" s="748">
        <v>336510</v>
      </c>
      <c r="Q457" s="737" t="s">
        <v>1666</v>
      </c>
      <c r="R457" s="748" t="s">
        <v>971</v>
      </c>
      <c r="S457" s="748">
        <v>0.41499999999999998</v>
      </c>
      <c r="T457" s="757">
        <f>EEIO_EmissionFactors[[#This Row],[GHG Emissions (kg CO2e/2021 USD)]]/1000</f>
        <v>4.15E-4</v>
      </c>
      <c r="U457" s="748">
        <v>336500</v>
      </c>
    </row>
    <row r="458" spans="16:21">
      <c r="P458" s="748">
        <v>336611</v>
      </c>
      <c r="Q458" s="737" t="s">
        <v>1667</v>
      </c>
      <c r="R458" s="748" t="s">
        <v>971</v>
      </c>
      <c r="S458" s="748">
        <v>0.245</v>
      </c>
      <c r="T458" s="757">
        <f>EEIO_EmissionFactors[[#This Row],[GHG Emissions (kg CO2e/2021 USD)]]/1000</f>
        <v>2.4499999999999999E-4</v>
      </c>
      <c r="U458" s="748">
        <v>336611</v>
      </c>
    </row>
    <row r="459" spans="16:21">
      <c r="P459" s="748">
        <v>336612</v>
      </c>
      <c r="Q459" s="737" t="s">
        <v>1668</v>
      </c>
      <c r="R459" s="748" t="s">
        <v>971</v>
      </c>
      <c r="S459" s="748">
        <v>0.16600000000000001</v>
      </c>
      <c r="T459" s="757">
        <f>EEIO_EmissionFactors[[#This Row],[GHG Emissions (kg CO2e/2021 USD)]]/1000</f>
        <v>1.66E-4</v>
      </c>
      <c r="U459" s="748">
        <v>336612</v>
      </c>
    </row>
    <row r="460" spans="16:21">
      <c r="P460" s="748">
        <v>336991</v>
      </c>
      <c r="Q460" s="737" t="s">
        <v>1669</v>
      </c>
      <c r="R460" s="748" t="s">
        <v>971</v>
      </c>
      <c r="S460" s="748">
        <v>0.22900000000000001</v>
      </c>
      <c r="T460" s="757">
        <f>EEIO_EmissionFactors[[#This Row],[GHG Emissions (kg CO2e/2021 USD)]]/1000</f>
        <v>2.2900000000000001E-4</v>
      </c>
      <c r="U460" s="748">
        <v>336991</v>
      </c>
    </row>
    <row r="461" spans="16:21">
      <c r="P461" s="748">
        <v>336992</v>
      </c>
      <c r="Q461" s="737" t="s">
        <v>1670</v>
      </c>
      <c r="R461" s="748" t="s">
        <v>971</v>
      </c>
      <c r="S461" s="748">
        <v>0.39600000000000002</v>
      </c>
      <c r="T461" s="757">
        <f>EEIO_EmissionFactors[[#This Row],[GHG Emissions (kg CO2e/2021 USD)]]/1000</f>
        <v>3.9600000000000003E-4</v>
      </c>
      <c r="U461" s="748">
        <v>336992</v>
      </c>
    </row>
    <row r="462" spans="16:21">
      <c r="P462" s="748">
        <v>336999</v>
      </c>
      <c r="Q462" s="737" t="s">
        <v>1671</v>
      </c>
      <c r="R462" s="748" t="s">
        <v>971</v>
      </c>
      <c r="S462" s="748">
        <v>0.29099999999999998</v>
      </c>
      <c r="T462" s="757">
        <f>EEIO_EmissionFactors[[#This Row],[GHG Emissions (kg CO2e/2021 USD)]]/1000</f>
        <v>2.9099999999999997E-4</v>
      </c>
      <c r="U462" s="748">
        <v>336999</v>
      </c>
    </row>
    <row r="463" spans="16:21">
      <c r="P463" s="748">
        <v>337110</v>
      </c>
      <c r="Q463" s="737" t="s">
        <v>1672</v>
      </c>
      <c r="R463" s="748" t="s">
        <v>971</v>
      </c>
      <c r="S463" s="748">
        <v>0.19600000000000001</v>
      </c>
      <c r="T463" s="757">
        <f>EEIO_EmissionFactors[[#This Row],[GHG Emissions (kg CO2e/2021 USD)]]/1000</f>
        <v>1.9600000000000002E-4</v>
      </c>
      <c r="U463" s="748">
        <v>337110</v>
      </c>
    </row>
    <row r="464" spans="16:21">
      <c r="P464" s="748">
        <v>337121</v>
      </c>
      <c r="Q464" s="737" t="s">
        <v>1673</v>
      </c>
      <c r="R464" s="748" t="s">
        <v>971</v>
      </c>
      <c r="S464" s="748">
        <v>0.249</v>
      </c>
      <c r="T464" s="757">
        <f>EEIO_EmissionFactors[[#This Row],[GHG Emissions (kg CO2e/2021 USD)]]/1000</f>
        <v>2.4899999999999998E-4</v>
      </c>
      <c r="U464" s="748">
        <v>337121</v>
      </c>
    </row>
    <row r="465" spans="16:21">
      <c r="P465" s="748">
        <v>337122</v>
      </c>
      <c r="Q465" s="737" t="s">
        <v>1674</v>
      </c>
      <c r="R465" s="748" t="s">
        <v>971</v>
      </c>
      <c r="S465" s="748">
        <v>0.21299999999999999</v>
      </c>
      <c r="T465" s="757">
        <f>EEIO_EmissionFactors[[#This Row],[GHG Emissions (kg CO2e/2021 USD)]]/1000</f>
        <v>2.13E-4</v>
      </c>
      <c r="U465" s="748">
        <v>337122</v>
      </c>
    </row>
    <row r="466" spans="16:21">
      <c r="P466" s="748">
        <v>337124</v>
      </c>
      <c r="Q466" s="737" t="s">
        <v>1675</v>
      </c>
      <c r="R466" s="748" t="s">
        <v>971</v>
      </c>
      <c r="S466" s="748">
        <v>0.29399999999999998</v>
      </c>
      <c r="T466" s="757">
        <f>EEIO_EmissionFactors[[#This Row],[GHG Emissions (kg CO2e/2021 USD)]]/1000</f>
        <v>2.9399999999999999E-4</v>
      </c>
      <c r="U466" s="748" t="s">
        <v>1676</v>
      </c>
    </row>
    <row r="467" spans="16:21">
      <c r="P467" s="748">
        <v>337125</v>
      </c>
      <c r="Q467" s="737" t="s">
        <v>1677</v>
      </c>
      <c r="R467" s="748" t="s">
        <v>971</v>
      </c>
      <c r="S467" s="748">
        <v>0.29399999999999998</v>
      </c>
      <c r="T467" s="757">
        <f>EEIO_EmissionFactors[[#This Row],[GHG Emissions (kg CO2e/2021 USD)]]/1000</f>
        <v>2.9399999999999999E-4</v>
      </c>
      <c r="U467" s="748" t="s">
        <v>1676</v>
      </c>
    </row>
    <row r="468" spans="16:21">
      <c r="P468" s="748">
        <v>337127</v>
      </c>
      <c r="Q468" s="737" t="s">
        <v>1678</v>
      </c>
      <c r="R468" s="748" t="s">
        <v>971</v>
      </c>
      <c r="S468" s="748">
        <v>0.29899999999999999</v>
      </c>
      <c r="T468" s="757">
        <f>EEIO_EmissionFactors[[#This Row],[GHG Emissions (kg CO2e/2021 USD)]]/1000</f>
        <v>2.99E-4</v>
      </c>
      <c r="U468" s="748">
        <v>337127</v>
      </c>
    </row>
    <row r="469" spans="16:21">
      <c r="P469" s="748">
        <v>337211</v>
      </c>
      <c r="Q469" s="737" t="s">
        <v>1679</v>
      </c>
      <c r="R469" s="748" t="s">
        <v>971</v>
      </c>
      <c r="S469" s="748">
        <v>0.30499999999999999</v>
      </c>
      <c r="T469" s="757">
        <f>EEIO_EmissionFactors[[#This Row],[GHG Emissions (kg CO2e/2021 USD)]]/1000</f>
        <v>3.0499999999999999E-4</v>
      </c>
      <c r="U469" s="748" t="s">
        <v>1680</v>
      </c>
    </row>
    <row r="470" spans="16:21">
      <c r="P470" s="748">
        <v>337212</v>
      </c>
      <c r="Q470" s="737" t="s">
        <v>1681</v>
      </c>
      <c r="R470" s="748" t="s">
        <v>971</v>
      </c>
      <c r="S470" s="748">
        <v>0.30499999999999999</v>
      </c>
      <c r="T470" s="757">
        <f>EEIO_EmissionFactors[[#This Row],[GHG Emissions (kg CO2e/2021 USD)]]/1000</f>
        <v>3.0499999999999999E-4</v>
      </c>
      <c r="U470" s="748" t="s">
        <v>1680</v>
      </c>
    </row>
    <row r="471" spans="16:21">
      <c r="P471" s="748">
        <v>337214</v>
      </c>
      <c r="Q471" s="737" t="s">
        <v>1682</v>
      </c>
      <c r="R471" s="748" t="s">
        <v>971</v>
      </c>
      <c r="S471" s="748">
        <v>0.30499999999999999</v>
      </c>
      <c r="T471" s="757">
        <f>EEIO_EmissionFactors[[#This Row],[GHG Emissions (kg CO2e/2021 USD)]]/1000</f>
        <v>3.0499999999999999E-4</v>
      </c>
      <c r="U471" s="748" t="s">
        <v>1680</v>
      </c>
    </row>
    <row r="472" spans="16:21">
      <c r="P472" s="748">
        <v>337215</v>
      </c>
      <c r="Q472" s="737" t="s">
        <v>1683</v>
      </c>
      <c r="R472" s="748" t="s">
        <v>971</v>
      </c>
      <c r="S472" s="748">
        <v>0.33900000000000002</v>
      </c>
      <c r="T472" s="757">
        <f>EEIO_EmissionFactors[[#This Row],[GHG Emissions (kg CO2e/2021 USD)]]/1000</f>
        <v>3.39E-4</v>
      </c>
      <c r="U472" s="748">
        <v>337215</v>
      </c>
    </row>
    <row r="473" spans="16:21">
      <c r="P473" s="748">
        <v>337910</v>
      </c>
      <c r="Q473" s="737" t="s">
        <v>1684</v>
      </c>
      <c r="R473" s="748" t="s">
        <v>971</v>
      </c>
      <c r="S473" s="748">
        <v>0.22500000000000001</v>
      </c>
      <c r="T473" s="757">
        <f>EEIO_EmissionFactors[[#This Row],[GHG Emissions (kg CO2e/2021 USD)]]/1000</f>
        <v>2.2499999999999999E-4</v>
      </c>
      <c r="U473" s="748">
        <v>337900</v>
      </c>
    </row>
    <row r="474" spans="16:21">
      <c r="P474" s="748">
        <v>337920</v>
      </c>
      <c r="Q474" s="737" t="s">
        <v>1685</v>
      </c>
      <c r="R474" s="748" t="s">
        <v>971</v>
      </c>
      <c r="S474" s="748">
        <v>0.22500000000000001</v>
      </c>
      <c r="T474" s="757">
        <f>EEIO_EmissionFactors[[#This Row],[GHG Emissions (kg CO2e/2021 USD)]]/1000</f>
        <v>2.2499999999999999E-4</v>
      </c>
      <c r="U474" s="748">
        <v>337900</v>
      </c>
    </row>
    <row r="475" spans="16:21">
      <c r="P475" s="748">
        <v>339112</v>
      </c>
      <c r="Q475" s="737" t="s">
        <v>1686</v>
      </c>
      <c r="R475" s="748" t="s">
        <v>971</v>
      </c>
      <c r="S475" s="748">
        <v>0.19</v>
      </c>
      <c r="T475" s="757">
        <f>EEIO_EmissionFactors[[#This Row],[GHG Emissions (kg CO2e/2021 USD)]]/1000</f>
        <v>1.9000000000000001E-4</v>
      </c>
      <c r="U475" s="748">
        <v>339112</v>
      </c>
    </row>
    <row r="476" spans="16:21">
      <c r="P476" s="748">
        <v>339113</v>
      </c>
      <c r="Q476" s="737" t="s">
        <v>1687</v>
      </c>
      <c r="R476" s="748" t="s">
        <v>971</v>
      </c>
      <c r="S476" s="748">
        <v>0.17</v>
      </c>
      <c r="T476" s="757">
        <f>EEIO_EmissionFactors[[#This Row],[GHG Emissions (kg CO2e/2021 USD)]]/1000</f>
        <v>1.7000000000000001E-4</v>
      </c>
      <c r="U476" s="748">
        <v>339113</v>
      </c>
    </row>
    <row r="477" spans="16:21">
      <c r="P477" s="748">
        <v>339114</v>
      </c>
      <c r="Q477" s="737" t="s">
        <v>1688</v>
      </c>
      <c r="R477" s="748" t="s">
        <v>971</v>
      </c>
      <c r="S477" s="748">
        <v>0.17</v>
      </c>
      <c r="T477" s="757">
        <f>EEIO_EmissionFactors[[#This Row],[GHG Emissions (kg CO2e/2021 USD)]]/1000</f>
        <v>1.7000000000000001E-4</v>
      </c>
      <c r="U477" s="748">
        <v>339114</v>
      </c>
    </row>
    <row r="478" spans="16:21">
      <c r="P478" s="748">
        <v>339115</v>
      </c>
      <c r="Q478" s="737" t="s">
        <v>1689</v>
      </c>
      <c r="R478" s="748" t="s">
        <v>971</v>
      </c>
      <c r="S478" s="748">
        <v>0.13800000000000001</v>
      </c>
      <c r="T478" s="757">
        <f>EEIO_EmissionFactors[[#This Row],[GHG Emissions (kg CO2e/2021 USD)]]/1000</f>
        <v>1.3800000000000002E-4</v>
      </c>
      <c r="U478" s="748">
        <v>339115</v>
      </c>
    </row>
    <row r="479" spans="16:21">
      <c r="P479" s="748">
        <v>339116</v>
      </c>
      <c r="Q479" s="737" t="s">
        <v>1690</v>
      </c>
      <c r="R479" s="748" t="s">
        <v>971</v>
      </c>
      <c r="S479" s="748">
        <v>0.104</v>
      </c>
      <c r="T479" s="757">
        <f>EEIO_EmissionFactors[[#This Row],[GHG Emissions (kg CO2e/2021 USD)]]/1000</f>
        <v>1.0399999999999999E-4</v>
      </c>
      <c r="U479" s="748">
        <v>339116</v>
      </c>
    </row>
    <row r="480" spans="16:21">
      <c r="P480" s="748">
        <v>339910</v>
      </c>
      <c r="Q480" s="737" t="s">
        <v>1691</v>
      </c>
      <c r="R480" s="748" t="s">
        <v>971</v>
      </c>
      <c r="S480" s="748">
        <v>0.156</v>
      </c>
      <c r="T480" s="757">
        <f>EEIO_EmissionFactors[[#This Row],[GHG Emissions (kg CO2e/2021 USD)]]/1000</f>
        <v>1.56E-4</v>
      </c>
      <c r="U480" s="748">
        <v>339910</v>
      </c>
    </row>
    <row r="481" spans="16:21">
      <c r="P481" s="748">
        <v>339920</v>
      </c>
      <c r="Q481" s="737" t="s">
        <v>1692</v>
      </c>
      <c r="R481" s="748" t="s">
        <v>971</v>
      </c>
      <c r="S481" s="748">
        <v>0.22800000000000001</v>
      </c>
      <c r="T481" s="757">
        <f>EEIO_EmissionFactors[[#This Row],[GHG Emissions (kg CO2e/2021 USD)]]/1000</f>
        <v>2.2800000000000001E-4</v>
      </c>
      <c r="U481" s="748">
        <v>339920</v>
      </c>
    </row>
    <row r="482" spans="16:21">
      <c r="P482" s="748">
        <v>339930</v>
      </c>
      <c r="Q482" s="737" t="s">
        <v>1693</v>
      </c>
      <c r="R482" s="748" t="s">
        <v>971</v>
      </c>
      <c r="S482" s="748">
        <v>0.187</v>
      </c>
      <c r="T482" s="757">
        <f>EEIO_EmissionFactors[[#This Row],[GHG Emissions (kg CO2e/2021 USD)]]/1000</f>
        <v>1.8699999999999999E-4</v>
      </c>
      <c r="U482" s="748">
        <v>339930</v>
      </c>
    </row>
    <row r="483" spans="16:21">
      <c r="P483" s="748">
        <v>339940</v>
      </c>
      <c r="Q483" s="737" t="s">
        <v>1694</v>
      </c>
      <c r="R483" s="748" t="s">
        <v>971</v>
      </c>
      <c r="S483" s="748">
        <v>0.29199999999999998</v>
      </c>
      <c r="T483" s="757">
        <f>EEIO_EmissionFactors[[#This Row],[GHG Emissions (kg CO2e/2021 USD)]]/1000</f>
        <v>2.92E-4</v>
      </c>
      <c r="U483" s="748">
        <v>339940</v>
      </c>
    </row>
    <row r="484" spans="16:21">
      <c r="P484" s="748">
        <v>339950</v>
      </c>
      <c r="Q484" s="737" t="s">
        <v>1695</v>
      </c>
      <c r="R484" s="748" t="s">
        <v>971</v>
      </c>
      <c r="S484" s="748">
        <v>0.32</v>
      </c>
      <c r="T484" s="757">
        <f>EEIO_EmissionFactors[[#This Row],[GHG Emissions (kg CO2e/2021 USD)]]/1000</f>
        <v>3.2000000000000003E-4</v>
      </c>
      <c r="U484" s="748">
        <v>339950</v>
      </c>
    </row>
    <row r="485" spans="16:21">
      <c r="P485" s="748">
        <v>339991</v>
      </c>
      <c r="Q485" s="737" t="s">
        <v>1696</v>
      </c>
      <c r="R485" s="748" t="s">
        <v>971</v>
      </c>
      <c r="S485" s="748">
        <v>0.22500000000000001</v>
      </c>
      <c r="T485" s="757">
        <f>EEIO_EmissionFactors[[#This Row],[GHG Emissions (kg CO2e/2021 USD)]]/1000</f>
        <v>2.2499999999999999E-4</v>
      </c>
      <c r="U485" s="748">
        <v>339990</v>
      </c>
    </row>
    <row r="486" spans="16:21">
      <c r="P486" s="748">
        <v>339992</v>
      </c>
      <c r="Q486" s="737" t="s">
        <v>1697</v>
      </c>
      <c r="R486" s="748" t="s">
        <v>971</v>
      </c>
      <c r="S486" s="748">
        <v>0.22500000000000001</v>
      </c>
      <c r="T486" s="757">
        <f>EEIO_EmissionFactors[[#This Row],[GHG Emissions (kg CO2e/2021 USD)]]/1000</f>
        <v>2.2499999999999999E-4</v>
      </c>
      <c r="U486" s="748">
        <v>339990</v>
      </c>
    </row>
    <row r="487" spans="16:21">
      <c r="P487" s="748">
        <v>339993</v>
      </c>
      <c r="Q487" s="737" t="s">
        <v>1698</v>
      </c>
      <c r="R487" s="748" t="s">
        <v>971</v>
      </c>
      <c r="S487" s="748">
        <v>0.22500000000000001</v>
      </c>
      <c r="T487" s="757">
        <f>EEIO_EmissionFactors[[#This Row],[GHG Emissions (kg CO2e/2021 USD)]]/1000</f>
        <v>2.2499999999999999E-4</v>
      </c>
      <c r="U487" s="748">
        <v>339990</v>
      </c>
    </row>
    <row r="488" spans="16:21">
      <c r="P488" s="748">
        <v>339994</v>
      </c>
      <c r="Q488" s="737" t="s">
        <v>1699</v>
      </c>
      <c r="R488" s="748" t="s">
        <v>971</v>
      </c>
      <c r="S488" s="748">
        <v>0.22500000000000001</v>
      </c>
      <c r="T488" s="757">
        <f>EEIO_EmissionFactors[[#This Row],[GHG Emissions (kg CO2e/2021 USD)]]/1000</f>
        <v>2.2499999999999999E-4</v>
      </c>
      <c r="U488" s="748">
        <v>339990</v>
      </c>
    </row>
    <row r="489" spans="16:21">
      <c r="P489" s="748">
        <v>339995</v>
      </c>
      <c r="Q489" s="737" t="s">
        <v>1700</v>
      </c>
      <c r="R489" s="748" t="s">
        <v>971</v>
      </c>
      <c r="S489" s="748">
        <v>0.22500000000000001</v>
      </c>
      <c r="T489" s="757">
        <f>EEIO_EmissionFactors[[#This Row],[GHG Emissions (kg CO2e/2021 USD)]]/1000</f>
        <v>2.2499999999999999E-4</v>
      </c>
      <c r="U489" s="748">
        <v>339990</v>
      </c>
    </row>
    <row r="490" spans="16:21">
      <c r="P490" s="748">
        <v>339999</v>
      </c>
      <c r="Q490" s="737" t="s">
        <v>1701</v>
      </c>
      <c r="R490" s="748" t="s">
        <v>971</v>
      </c>
      <c r="S490" s="748">
        <v>0.22500000000000001</v>
      </c>
      <c r="T490" s="757">
        <f>EEIO_EmissionFactors[[#This Row],[GHG Emissions (kg CO2e/2021 USD)]]/1000</f>
        <v>2.2499999999999999E-4</v>
      </c>
      <c r="U490" s="748">
        <v>339990</v>
      </c>
    </row>
    <row r="491" spans="16:21">
      <c r="P491" s="748">
        <v>423110</v>
      </c>
      <c r="Q491" s="737" t="s">
        <v>1702</v>
      </c>
      <c r="R491" s="748" t="s">
        <v>971</v>
      </c>
      <c r="S491" s="748">
        <v>0.14899999999999999</v>
      </c>
      <c r="T491" s="757">
        <f>EEIO_EmissionFactors[[#This Row],[GHG Emissions (kg CO2e/2021 USD)]]/1000</f>
        <v>1.4899999999999999E-4</v>
      </c>
      <c r="U491" s="748">
        <v>423100</v>
      </c>
    </row>
    <row r="492" spans="16:21">
      <c r="P492" s="748">
        <v>423120</v>
      </c>
      <c r="Q492" s="737" t="s">
        <v>1703</v>
      </c>
      <c r="R492" s="748" t="s">
        <v>971</v>
      </c>
      <c r="S492" s="748">
        <v>0.14899999999999999</v>
      </c>
      <c r="T492" s="757">
        <f>EEIO_EmissionFactors[[#This Row],[GHG Emissions (kg CO2e/2021 USD)]]/1000</f>
        <v>1.4899999999999999E-4</v>
      </c>
      <c r="U492" s="748">
        <v>423100</v>
      </c>
    </row>
    <row r="493" spans="16:21">
      <c r="P493" s="748">
        <v>423130</v>
      </c>
      <c r="Q493" s="737" t="s">
        <v>1704</v>
      </c>
      <c r="R493" s="748" t="s">
        <v>971</v>
      </c>
      <c r="S493" s="748">
        <v>0.14899999999999999</v>
      </c>
      <c r="T493" s="757">
        <f>EEIO_EmissionFactors[[#This Row],[GHG Emissions (kg CO2e/2021 USD)]]/1000</f>
        <v>1.4899999999999999E-4</v>
      </c>
      <c r="U493" s="748">
        <v>423100</v>
      </c>
    </row>
    <row r="494" spans="16:21">
      <c r="P494" s="748">
        <v>423140</v>
      </c>
      <c r="Q494" s="737" t="s">
        <v>1705</v>
      </c>
      <c r="R494" s="748" t="s">
        <v>971</v>
      </c>
      <c r="S494" s="748">
        <v>0.14899999999999999</v>
      </c>
      <c r="T494" s="757">
        <f>EEIO_EmissionFactors[[#This Row],[GHG Emissions (kg CO2e/2021 USD)]]/1000</f>
        <v>1.4899999999999999E-4</v>
      </c>
      <c r="U494" s="748">
        <v>423100</v>
      </c>
    </row>
    <row r="495" spans="16:21">
      <c r="P495" s="748">
        <v>423210</v>
      </c>
      <c r="Q495" s="737" t="s">
        <v>1706</v>
      </c>
      <c r="R495" s="748" t="s">
        <v>971</v>
      </c>
      <c r="S495" s="748">
        <v>0.14699999999999999</v>
      </c>
      <c r="T495" s="757">
        <f>EEIO_EmissionFactors[[#This Row],[GHG Emissions (kg CO2e/2021 USD)]]/1000</f>
        <v>1.47E-4</v>
      </c>
      <c r="U495" s="748" t="s">
        <v>1707</v>
      </c>
    </row>
    <row r="496" spans="16:21">
      <c r="P496" s="748">
        <v>423220</v>
      </c>
      <c r="Q496" s="737" t="s">
        <v>1708</v>
      </c>
      <c r="R496" s="748" t="s">
        <v>971</v>
      </c>
      <c r="S496" s="748">
        <v>0.14699999999999999</v>
      </c>
      <c r="T496" s="757">
        <f>EEIO_EmissionFactors[[#This Row],[GHG Emissions (kg CO2e/2021 USD)]]/1000</f>
        <v>1.47E-4</v>
      </c>
      <c r="U496" s="748" t="s">
        <v>1707</v>
      </c>
    </row>
    <row r="497" spans="16:21">
      <c r="P497" s="748">
        <v>423310</v>
      </c>
      <c r="Q497" s="737" t="s">
        <v>1709</v>
      </c>
      <c r="R497" s="748" t="s">
        <v>971</v>
      </c>
      <c r="S497" s="748">
        <v>0.14699999999999999</v>
      </c>
      <c r="T497" s="757">
        <f>EEIO_EmissionFactors[[#This Row],[GHG Emissions (kg CO2e/2021 USD)]]/1000</f>
        <v>1.47E-4</v>
      </c>
      <c r="U497" s="748" t="s">
        <v>1707</v>
      </c>
    </row>
    <row r="498" spans="16:21">
      <c r="P498" s="748">
        <v>423320</v>
      </c>
      <c r="Q498" s="737" t="s">
        <v>1710</v>
      </c>
      <c r="R498" s="748" t="s">
        <v>971</v>
      </c>
      <c r="S498" s="748">
        <v>0.14699999999999999</v>
      </c>
      <c r="T498" s="757">
        <f>EEIO_EmissionFactors[[#This Row],[GHG Emissions (kg CO2e/2021 USD)]]/1000</f>
        <v>1.47E-4</v>
      </c>
      <c r="U498" s="748" t="s">
        <v>1707</v>
      </c>
    </row>
    <row r="499" spans="16:21">
      <c r="P499" s="748">
        <v>423330</v>
      </c>
      <c r="Q499" s="737" t="s">
        <v>1711</v>
      </c>
      <c r="R499" s="748" t="s">
        <v>971</v>
      </c>
      <c r="S499" s="748">
        <v>0.14699999999999999</v>
      </c>
      <c r="T499" s="757">
        <f>EEIO_EmissionFactors[[#This Row],[GHG Emissions (kg CO2e/2021 USD)]]/1000</f>
        <v>1.47E-4</v>
      </c>
      <c r="U499" s="748" t="s">
        <v>1707</v>
      </c>
    </row>
    <row r="500" spans="16:21">
      <c r="P500" s="748">
        <v>423390</v>
      </c>
      <c r="Q500" s="737" t="s">
        <v>1712</v>
      </c>
      <c r="R500" s="748" t="s">
        <v>971</v>
      </c>
      <c r="S500" s="748">
        <v>0.14699999999999999</v>
      </c>
      <c r="T500" s="757">
        <f>EEIO_EmissionFactors[[#This Row],[GHG Emissions (kg CO2e/2021 USD)]]/1000</f>
        <v>1.47E-4</v>
      </c>
      <c r="U500" s="748" t="s">
        <v>1707</v>
      </c>
    </row>
    <row r="501" spans="16:21">
      <c r="P501" s="748">
        <v>423410</v>
      </c>
      <c r="Q501" s="737" t="s">
        <v>1713</v>
      </c>
      <c r="R501" s="748" t="s">
        <v>971</v>
      </c>
      <c r="S501" s="748">
        <v>8.5000000000000006E-2</v>
      </c>
      <c r="T501" s="757">
        <f>EEIO_EmissionFactors[[#This Row],[GHG Emissions (kg CO2e/2021 USD)]]/1000</f>
        <v>8.5000000000000006E-5</v>
      </c>
      <c r="U501" s="748">
        <v>423400</v>
      </c>
    </row>
    <row r="502" spans="16:21">
      <c r="P502" s="748">
        <v>423420</v>
      </c>
      <c r="Q502" s="737" t="s">
        <v>1714</v>
      </c>
      <c r="R502" s="748" t="s">
        <v>971</v>
      </c>
      <c r="S502" s="748">
        <v>8.5000000000000006E-2</v>
      </c>
      <c r="T502" s="757">
        <f>EEIO_EmissionFactors[[#This Row],[GHG Emissions (kg CO2e/2021 USD)]]/1000</f>
        <v>8.5000000000000006E-5</v>
      </c>
      <c r="U502" s="748">
        <v>423400</v>
      </c>
    </row>
    <row r="503" spans="16:21">
      <c r="P503" s="748">
        <v>423430</v>
      </c>
      <c r="Q503" s="737" t="s">
        <v>1715</v>
      </c>
      <c r="R503" s="748" t="s">
        <v>971</v>
      </c>
      <c r="S503" s="748">
        <v>8.5000000000000006E-2</v>
      </c>
      <c r="T503" s="757">
        <f>EEIO_EmissionFactors[[#This Row],[GHG Emissions (kg CO2e/2021 USD)]]/1000</f>
        <v>8.5000000000000006E-5</v>
      </c>
      <c r="U503" s="748">
        <v>423400</v>
      </c>
    </row>
    <row r="504" spans="16:21">
      <c r="P504" s="748">
        <v>423440</v>
      </c>
      <c r="Q504" s="737" t="s">
        <v>1716</v>
      </c>
      <c r="R504" s="748" t="s">
        <v>971</v>
      </c>
      <c r="S504" s="748">
        <v>8.5000000000000006E-2</v>
      </c>
      <c r="T504" s="757">
        <f>EEIO_EmissionFactors[[#This Row],[GHG Emissions (kg CO2e/2021 USD)]]/1000</f>
        <v>8.5000000000000006E-5</v>
      </c>
      <c r="U504" s="748">
        <v>423400</v>
      </c>
    </row>
    <row r="505" spans="16:21">
      <c r="P505" s="748">
        <v>423450</v>
      </c>
      <c r="Q505" s="737" t="s">
        <v>1717</v>
      </c>
      <c r="R505" s="748" t="s">
        <v>971</v>
      </c>
      <c r="S505" s="748">
        <v>8.5000000000000006E-2</v>
      </c>
      <c r="T505" s="757">
        <f>EEIO_EmissionFactors[[#This Row],[GHG Emissions (kg CO2e/2021 USD)]]/1000</f>
        <v>8.5000000000000006E-5</v>
      </c>
      <c r="U505" s="748">
        <v>423400</v>
      </c>
    </row>
    <row r="506" spans="16:21">
      <c r="P506" s="748">
        <v>423460</v>
      </c>
      <c r="Q506" s="737" t="s">
        <v>1718</v>
      </c>
      <c r="R506" s="748" t="s">
        <v>971</v>
      </c>
      <c r="S506" s="748">
        <v>8.5000000000000006E-2</v>
      </c>
      <c r="T506" s="757">
        <f>EEIO_EmissionFactors[[#This Row],[GHG Emissions (kg CO2e/2021 USD)]]/1000</f>
        <v>8.5000000000000006E-5</v>
      </c>
      <c r="U506" s="748">
        <v>423400</v>
      </c>
    </row>
    <row r="507" spans="16:21">
      <c r="P507" s="748">
        <v>423490</v>
      </c>
      <c r="Q507" s="737" t="s">
        <v>1719</v>
      </c>
      <c r="R507" s="748" t="s">
        <v>971</v>
      </c>
      <c r="S507" s="748">
        <v>8.5000000000000006E-2</v>
      </c>
      <c r="T507" s="757">
        <f>EEIO_EmissionFactors[[#This Row],[GHG Emissions (kg CO2e/2021 USD)]]/1000</f>
        <v>8.5000000000000006E-5</v>
      </c>
      <c r="U507" s="748">
        <v>423400</v>
      </c>
    </row>
    <row r="508" spans="16:21">
      <c r="P508" s="748">
        <v>423510</v>
      </c>
      <c r="Q508" s="737" t="s">
        <v>1720</v>
      </c>
      <c r="R508" s="748" t="s">
        <v>971</v>
      </c>
      <c r="S508" s="748">
        <v>0.14699999999999999</v>
      </c>
      <c r="T508" s="757">
        <f>EEIO_EmissionFactors[[#This Row],[GHG Emissions (kg CO2e/2021 USD)]]/1000</f>
        <v>1.47E-4</v>
      </c>
      <c r="U508" s="748" t="s">
        <v>1707</v>
      </c>
    </row>
    <row r="509" spans="16:21">
      <c r="P509" s="748">
        <v>423520</v>
      </c>
      <c r="Q509" s="737" t="s">
        <v>1721</v>
      </c>
      <c r="R509" s="748" t="s">
        <v>971</v>
      </c>
      <c r="S509" s="748">
        <v>0.14699999999999999</v>
      </c>
      <c r="T509" s="757">
        <f>EEIO_EmissionFactors[[#This Row],[GHG Emissions (kg CO2e/2021 USD)]]/1000</f>
        <v>1.47E-4</v>
      </c>
      <c r="U509" s="748" t="s">
        <v>1707</v>
      </c>
    </row>
    <row r="510" spans="16:21">
      <c r="P510" s="748">
        <v>423610</v>
      </c>
      <c r="Q510" s="737" t="s">
        <v>1722</v>
      </c>
      <c r="R510" s="748" t="s">
        <v>971</v>
      </c>
      <c r="S510" s="748">
        <v>0.109</v>
      </c>
      <c r="T510" s="757">
        <f>EEIO_EmissionFactors[[#This Row],[GHG Emissions (kg CO2e/2021 USD)]]/1000</f>
        <v>1.0899999999999999E-4</v>
      </c>
      <c r="U510" s="748">
        <v>423600</v>
      </c>
    </row>
    <row r="511" spans="16:21">
      <c r="P511" s="748">
        <v>423620</v>
      </c>
      <c r="Q511" s="737" t="s">
        <v>1723</v>
      </c>
      <c r="R511" s="748" t="s">
        <v>971</v>
      </c>
      <c r="S511" s="748">
        <v>0.109</v>
      </c>
      <c r="T511" s="757">
        <f>EEIO_EmissionFactors[[#This Row],[GHG Emissions (kg CO2e/2021 USD)]]/1000</f>
        <v>1.0899999999999999E-4</v>
      </c>
      <c r="U511" s="748">
        <v>423600</v>
      </c>
    </row>
    <row r="512" spans="16:21">
      <c r="P512" s="748">
        <v>423690</v>
      </c>
      <c r="Q512" s="737" t="s">
        <v>1724</v>
      </c>
      <c r="R512" s="748" t="s">
        <v>971</v>
      </c>
      <c r="S512" s="748">
        <v>0.109</v>
      </c>
      <c r="T512" s="757">
        <f>EEIO_EmissionFactors[[#This Row],[GHG Emissions (kg CO2e/2021 USD)]]/1000</f>
        <v>1.0899999999999999E-4</v>
      </c>
      <c r="U512" s="748">
        <v>423600</v>
      </c>
    </row>
    <row r="513" spans="16:21">
      <c r="P513" s="748">
        <v>423710</v>
      </c>
      <c r="Q513" s="737" t="s">
        <v>1725</v>
      </c>
      <c r="R513" s="748" t="s">
        <v>971</v>
      </c>
      <c r="S513" s="748">
        <v>0.14699999999999999</v>
      </c>
      <c r="T513" s="757">
        <f>EEIO_EmissionFactors[[#This Row],[GHG Emissions (kg CO2e/2021 USD)]]/1000</f>
        <v>1.47E-4</v>
      </c>
      <c r="U513" s="748" t="s">
        <v>1707</v>
      </c>
    </row>
    <row r="514" spans="16:21">
      <c r="P514" s="748">
        <v>423720</v>
      </c>
      <c r="Q514" s="737" t="s">
        <v>1726</v>
      </c>
      <c r="R514" s="748" t="s">
        <v>971</v>
      </c>
      <c r="S514" s="748">
        <v>0.14699999999999999</v>
      </c>
      <c r="T514" s="757">
        <f>EEIO_EmissionFactors[[#This Row],[GHG Emissions (kg CO2e/2021 USD)]]/1000</f>
        <v>1.47E-4</v>
      </c>
      <c r="U514" s="748" t="s">
        <v>1707</v>
      </c>
    </row>
    <row r="515" spans="16:21">
      <c r="P515" s="748">
        <v>423730</v>
      </c>
      <c r="Q515" s="737" t="s">
        <v>1727</v>
      </c>
      <c r="R515" s="748" t="s">
        <v>971</v>
      </c>
      <c r="S515" s="748">
        <v>0.14699999999999999</v>
      </c>
      <c r="T515" s="757">
        <f>EEIO_EmissionFactors[[#This Row],[GHG Emissions (kg CO2e/2021 USD)]]/1000</f>
        <v>1.47E-4</v>
      </c>
      <c r="U515" s="748" t="s">
        <v>1707</v>
      </c>
    </row>
    <row r="516" spans="16:21">
      <c r="P516" s="748">
        <v>423740</v>
      </c>
      <c r="Q516" s="737" t="s">
        <v>1728</v>
      </c>
      <c r="R516" s="748" t="s">
        <v>971</v>
      </c>
      <c r="S516" s="748">
        <v>0.14699999999999999</v>
      </c>
      <c r="T516" s="757">
        <f>EEIO_EmissionFactors[[#This Row],[GHG Emissions (kg CO2e/2021 USD)]]/1000</f>
        <v>1.47E-4</v>
      </c>
      <c r="U516" s="748" t="s">
        <v>1707</v>
      </c>
    </row>
    <row r="517" spans="16:21">
      <c r="P517" s="748">
        <v>423810</v>
      </c>
      <c r="Q517" s="737" t="s">
        <v>1729</v>
      </c>
      <c r="R517" s="748" t="s">
        <v>971</v>
      </c>
      <c r="S517" s="748">
        <v>0.11700000000000001</v>
      </c>
      <c r="T517" s="757">
        <f>EEIO_EmissionFactors[[#This Row],[GHG Emissions (kg CO2e/2021 USD)]]/1000</f>
        <v>1.1700000000000001E-4</v>
      </c>
      <c r="U517" s="748">
        <v>423800</v>
      </c>
    </row>
    <row r="518" spans="16:21">
      <c r="P518" s="748">
        <v>423820</v>
      </c>
      <c r="Q518" s="737" t="s">
        <v>1730</v>
      </c>
      <c r="R518" s="748" t="s">
        <v>971</v>
      </c>
      <c r="S518" s="748">
        <v>0.11700000000000001</v>
      </c>
      <c r="T518" s="757">
        <f>EEIO_EmissionFactors[[#This Row],[GHG Emissions (kg CO2e/2021 USD)]]/1000</f>
        <v>1.1700000000000001E-4</v>
      </c>
      <c r="U518" s="748">
        <v>423800</v>
      </c>
    </row>
    <row r="519" spans="16:21">
      <c r="P519" s="748">
        <v>423830</v>
      </c>
      <c r="Q519" s="737" t="s">
        <v>1731</v>
      </c>
      <c r="R519" s="748" t="s">
        <v>971</v>
      </c>
      <c r="S519" s="748">
        <v>0.11700000000000001</v>
      </c>
      <c r="T519" s="757">
        <f>EEIO_EmissionFactors[[#This Row],[GHG Emissions (kg CO2e/2021 USD)]]/1000</f>
        <v>1.1700000000000001E-4</v>
      </c>
      <c r="U519" s="748">
        <v>423800</v>
      </c>
    </row>
    <row r="520" spans="16:21">
      <c r="P520" s="748">
        <v>423840</v>
      </c>
      <c r="Q520" s="737" t="s">
        <v>1732</v>
      </c>
      <c r="R520" s="748" t="s">
        <v>971</v>
      </c>
      <c r="S520" s="748">
        <v>0.11700000000000001</v>
      </c>
      <c r="T520" s="757">
        <f>EEIO_EmissionFactors[[#This Row],[GHG Emissions (kg CO2e/2021 USD)]]/1000</f>
        <v>1.1700000000000001E-4</v>
      </c>
      <c r="U520" s="748">
        <v>423800</v>
      </c>
    </row>
    <row r="521" spans="16:21">
      <c r="P521" s="748">
        <v>423850</v>
      </c>
      <c r="Q521" s="737" t="s">
        <v>1733</v>
      </c>
      <c r="R521" s="748" t="s">
        <v>971</v>
      </c>
      <c r="S521" s="748">
        <v>0.11700000000000001</v>
      </c>
      <c r="T521" s="757">
        <f>EEIO_EmissionFactors[[#This Row],[GHG Emissions (kg CO2e/2021 USD)]]/1000</f>
        <v>1.1700000000000001E-4</v>
      </c>
      <c r="U521" s="748">
        <v>423800</v>
      </c>
    </row>
    <row r="522" spans="16:21">
      <c r="P522" s="748">
        <v>423860</v>
      </c>
      <c r="Q522" s="737" t="s">
        <v>1734</v>
      </c>
      <c r="R522" s="748" t="s">
        <v>971</v>
      </c>
      <c r="S522" s="748">
        <v>0.11700000000000001</v>
      </c>
      <c r="T522" s="757">
        <f>EEIO_EmissionFactors[[#This Row],[GHG Emissions (kg CO2e/2021 USD)]]/1000</f>
        <v>1.1700000000000001E-4</v>
      </c>
      <c r="U522" s="748">
        <v>423800</v>
      </c>
    </row>
    <row r="523" spans="16:21">
      <c r="P523" s="748">
        <v>423910</v>
      </c>
      <c r="Q523" s="737" t="s">
        <v>1735</v>
      </c>
      <c r="R523" s="748" t="s">
        <v>971</v>
      </c>
      <c r="S523" s="748">
        <v>0.14699999999999999</v>
      </c>
      <c r="T523" s="757">
        <f>EEIO_EmissionFactors[[#This Row],[GHG Emissions (kg CO2e/2021 USD)]]/1000</f>
        <v>1.47E-4</v>
      </c>
      <c r="U523" s="748" t="s">
        <v>1707</v>
      </c>
    </row>
    <row r="524" spans="16:21">
      <c r="P524" s="748">
        <v>423920</v>
      </c>
      <c r="Q524" s="737" t="s">
        <v>1736</v>
      </c>
      <c r="R524" s="748" t="s">
        <v>971</v>
      </c>
      <c r="S524" s="748">
        <v>0.14699999999999999</v>
      </c>
      <c r="T524" s="757">
        <f>EEIO_EmissionFactors[[#This Row],[GHG Emissions (kg CO2e/2021 USD)]]/1000</f>
        <v>1.47E-4</v>
      </c>
      <c r="U524" s="748" t="s">
        <v>1707</v>
      </c>
    </row>
    <row r="525" spans="16:21">
      <c r="P525" s="748">
        <v>423930</v>
      </c>
      <c r="Q525" s="737" t="s">
        <v>1737</v>
      </c>
      <c r="R525" s="748" t="s">
        <v>971</v>
      </c>
      <c r="S525" s="748">
        <v>0.14699999999999999</v>
      </c>
      <c r="T525" s="757">
        <f>EEIO_EmissionFactors[[#This Row],[GHG Emissions (kg CO2e/2021 USD)]]/1000</f>
        <v>1.47E-4</v>
      </c>
      <c r="U525" s="748" t="s">
        <v>1707</v>
      </c>
    </row>
    <row r="526" spans="16:21">
      <c r="P526" s="748">
        <v>423940</v>
      </c>
      <c r="Q526" s="737" t="s">
        <v>1738</v>
      </c>
      <c r="R526" s="748" t="s">
        <v>971</v>
      </c>
      <c r="S526" s="748">
        <v>0.14699999999999999</v>
      </c>
      <c r="T526" s="757">
        <f>EEIO_EmissionFactors[[#This Row],[GHG Emissions (kg CO2e/2021 USD)]]/1000</f>
        <v>1.47E-4</v>
      </c>
      <c r="U526" s="748" t="s">
        <v>1707</v>
      </c>
    </row>
    <row r="527" spans="16:21">
      <c r="P527" s="748">
        <v>423990</v>
      </c>
      <c r="Q527" s="737" t="s">
        <v>1739</v>
      </c>
      <c r="R527" s="748" t="s">
        <v>971</v>
      </c>
      <c r="S527" s="748">
        <v>0.14699999999999999</v>
      </c>
      <c r="T527" s="757">
        <f>EEIO_EmissionFactors[[#This Row],[GHG Emissions (kg CO2e/2021 USD)]]/1000</f>
        <v>1.47E-4</v>
      </c>
      <c r="U527" s="748" t="s">
        <v>1707</v>
      </c>
    </row>
    <row r="528" spans="16:21">
      <c r="P528" s="748">
        <v>424110</v>
      </c>
      <c r="Q528" s="737" t="s">
        <v>1740</v>
      </c>
      <c r="R528" s="748" t="s">
        <v>971</v>
      </c>
      <c r="S528" s="748">
        <v>0.187</v>
      </c>
      <c r="T528" s="757">
        <f>EEIO_EmissionFactors[[#This Row],[GHG Emissions (kg CO2e/2021 USD)]]/1000</f>
        <v>1.8699999999999999E-4</v>
      </c>
      <c r="U528" s="748" t="s">
        <v>1741</v>
      </c>
    </row>
    <row r="529" spans="16:21">
      <c r="P529" s="748">
        <v>424120</v>
      </c>
      <c r="Q529" s="737" t="s">
        <v>1742</v>
      </c>
      <c r="R529" s="748" t="s">
        <v>971</v>
      </c>
      <c r="S529" s="748">
        <v>0.187</v>
      </c>
      <c r="T529" s="757">
        <f>EEIO_EmissionFactors[[#This Row],[GHG Emissions (kg CO2e/2021 USD)]]/1000</f>
        <v>1.8699999999999999E-4</v>
      </c>
      <c r="U529" s="748" t="s">
        <v>1741</v>
      </c>
    </row>
    <row r="530" spans="16:21">
      <c r="P530" s="748">
        <v>424130</v>
      </c>
      <c r="Q530" s="737" t="s">
        <v>1743</v>
      </c>
      <c r="R530" s="748" t="s">
        <v>971</v>
      </c>
      <c r="S530" s="748">
        <v>0.187</v>
      </c>
      <c r="T530" s="757">
        <f>EEIO_EmissionFactors[[#This Row],[GHG Emissions (kg CO2e/2021 USD)]]/1000</f>
        <v>1.8699999999999999E-4</v>
      </c>
      <c r="U530" s="748" t="s">
        <v>1741</v>
      </c>
    </row>
    <row r="531" spans="16:21">
      <c r="P531" s="748">
        <v>424210</v>
      </c>
      <c r="Q531" s="737" t="s">
        <v>1744</v>
      </c>
      <c r="R531" s="748" t="s">
        <v>971</v>
      </c>
      <c r="S531" s="748">
        <v>0.13100000000000001</v>
      </c>
      <c r="T531" s="757">
        <f>EEIO_EmissionFactors[[#This Row],[GHG Emissions (kg CO2e/2021 USD)]]/1000</f>
        <v>1.3100000000000001E-4</v>
      </c>
      <c r="U531" s="748">
        <v>424200</v>
      </c>
    </row>
    <row r="532" spans="16:21">
      <c r="P532" s="748">
        <v>424310</v>
      </c>
      <c r="Q532" s="737" t="s">
        <v>1745</v>
      </c>
      <c r="R532" s="748" t="s">
        <v>971</v>
      </c>
      <c r="S532" s="748">
        <v>0.187</v>
      </c>
      <c r="T532" s="757">
        <f>EEIO_EmissionFactors[[#This Row],[GHG Emissions (kg CO2e/2021 USD)]]/1000</f>
        <v>1.8699999999999999E-4</v>
      </c>
      <c r="U532" s="748" t="s">
        <v>1741</v>
      </c>
    </row>
    <row r="533" spans="16:21">
      <c r="P533" s="748">
        <v>424320</v>
      </c>
      <c r="Q533" s="737" t="s">
        <v>1746</v>
      </c>
      <c r="R533" s="748" t="s">
        <v>971</v>
      </c>
      <c r="S533" s="748">
        <v>0.187</v>
      </c>
      <c r="T533" s="757">
        <f>EEIO_EmissionFactors[[#This Row],[GHG Emissions (kg CO2e/2021 USD)]]/1000</f>
        <v>1.8699999999999999E-4</v>
      </c>
      <c r="U533" s="748" t="s">
        <v>1741</v>
      </c>
    </row>
    <row r="534" spans="16:21">
      <c r="P534" s="748">
        <v>424330</v>
      </c>
      <c r="Q534" s="737" t="s">
        <v>1747</v>
      </c>
      <c r="R534" s="748" t="s">
        <v>971</v>
      </c>
      <c r="S534" s="748">
        <v>0.187</v>
      </c>
      <c r="T534" s="757">
        <f>EEIO_EmissionFactors[[#This Row],[GHG Emissions (kg CO2e/2021 USD)]]/1000</f>
        <v>1.8699999999999999E-4</v>
      </c>
      <c r="U534" s="748" t="s">
        <v>1741</v>
      </c>
    </row>
    <row r="535" spans="16:21">
      <c r="P535" s="748">
        <v>424340</v>
      </c>
      <c r="Q535" s="737" t="s">
        <v>1748</v>
      </c>
      <c r="R535" s="748" t="s">
        <v>971</v>
      </c>
      <c r="S535" s="748">
        <v>0.187</v>
      </c>
      <c r="T535" s="757">
        <f>EEIO_EmissionFactors[[#This Row],[GHG Emissions (kg CO2e/2021 USD)]]/1000</f>
        <v>1.8699999999999999E-4</v>
      </c>
      <c r="U535" s="748" t="s">
        <v>1741</v>
      </c>
    </row>
    <row r="536" spans="16:21">
      <c r="P536" s="748">
        <v>424410</v>
      </c>
      <c r="Q536" s="737" t="s">
        <v>1749</v>
      </c>
      <c r="R536" s="748" t="s">
        <v>971</v>
      </c>
      <c r="S536" s="748">
        <v>0.23499999999999999</v>
      </c>
      <c r="T536" s="757">
        <f>EEIO_EmissionFactors[[#This Row],[GHG Emissions (kg CO2e/2021 USD)]]/1000</f>
        <v>2.3499999999999999E-4</v>
      </c>
      <c r="U536" s="748">
        <v>424400</v>
      </c>
    </row>
    <row r="537" spans="16:21">
      <c r="P537" s="748">
        <v>424420</v>
      </c>
      <c r="Q537" s="737" t="s">
        <v>1750</v>
      </c>
      <c r="R537" s="748" t="s">
        <v>971</v>
      </c>
      <c r="S537" s="748">
        <v>0.23499999999999999</v>
      </c>
      <c r="T537" s="757">
        <f>EEIO_EmissionFactors[[#This Row],[GHG Emissions (kg CO2e/2021 USD)]]/1000</f>
        <v>2.3499999999999999E-4</v>
      </c>
      <c r="U537" s="748">
        <v>424400</v>
      </c>
    </row>
    <row r="538" spans="16:21">
      <c r="P538" s="748">
        <v>424430</v>
      </c>
      <c r="Q538" s="737" t="s">
        <v>1751</v>
      </c>
      <c r="R538" s="748" t="s">
        <v>971</v>
      </c>
      <c r="S538" s="748">
        <v>0.23499999999999999</v>
      </c>
      <c r="T538" s="757">
        <f>EEIO_EmissionFactors[[#This Row],[GHG Emissions (kg CO2e/2021 USD)]]/1000</f>
        <v>2.3499999999999999E-4</v>
      </c>
      <c r="U538" s="748">
        <v>424400</v>
      </c>
    </row>
    <row r="539" spans="16:21">
      <c r="P539" s="748">
        <v>424440</v>
      </c>
      <c r="Q539" s="737" t="s">
        <v>1752</v>
      </c>
      <c r="R539" s="748" t="s">
        <v>971</v>
      </c>
      <c r="S539" s="748">
        <v>0.23499999999999999</v>
      </c>
      <c r="T539" s="757">
        <f>EEIO_EmissionFactors[[#This Row],[GHG Emissions (kg CO2e/2021 USD)]]/1000</f>
        <v>2.3499999999999999E-4</v>
      </c>
      <c r="U539" s="748">
        <v>424400</v>
      </c>
    </row>
    <row r="540" spans="16:21">
      <c r="P540" s="748">
        <v>424450</v>
      </c>
      <c r="Q540" s="737" t="s">
        <v>1753</v>
      </c>
      <c r="R540" s="748" t="s">
        <v>971</v>
      </c>
      <c r="S540" s="748">
        <v>0.23499999999999999</v>
      </c>
      <c r="T540" s="757">
        <f>EEIO_EmissionFactors[[#This Row],[GHG Emissions (kg CO2e/2021 USD)]]/1000</f>
        <v>2.3499999999999999E-4</v>
      </c>
      <c r="U540" s="748">
        <v>424400</v>
      </c>
    </row>
    <row r="541" spans="16:21">
      <c r="P541" s="748">
        <v>424460</v>
      </c>
      <c r="Q541" s="737" t="s">
        <v>1754</v>
      </c>
      <c r="R541" s="748" t="s">
        <v>971</v>
      </c>
      <c r="S541" s="748">
        <v>0.23499999999999999</v>
      </c>
      <c r="T541" s="757">
        <f>EEIO_EmissionFactors[[#This Row],[GHG Emissions (kg CO2e/2021 USD)]]/1000</f>
        <v>2.3499999999999999E-4</v>
      </c>
      <c r="U541" s="748">
        <v>424400</v>
      </c>
    </row>
    <row r="542" spans="16:21">
      <c r="P542" s="748">
        <v>424470</v>
      </c>
      <c r="Q542" s="737" t="s">
        <v>1755</v>
      </c>
      <c r="R542" s="748" t="s">
        <v>971</v>
      </c>
      <c r="S542" s="748">
        <v>0.23499999999999999</v>
      </c>
      <c r="T542" s="757">
        <f>EEIO_EmissionFactors[[#This Row],[GHG Emissions (kg CO2e/2021 USD)]]/1000</f>
        <v>2.3499999999999999E-4</v>
      </c>
      <c r="U542" s="748">
        <v>424400</v>
      </c>
    </row>
    <row r="543" spans="16:21">
      <c r="P543" s="748">
        <v>424480</v>
      </c>
      <c r="Q543" s="737" t="s">
        <v>1756</v>
      </c>
      <c r="R543" s="748" t="s">
        <v>971</v>
      </c>
      <c r="S543" s="748">
        <v>0.23499999999999999</v>
      </c>
      <c r="T543" s="757">
        <f>EEIO_EmissionFactors[[#This Row],[GHG Emissions (kg CO2e/2021 USD)]]/1000</f>
        <v>2.3499999999999999E-4</v>
      </c>
      <c r="U543" s="748">
        <v>424400</v>
      </c>
    </row>
    <row r="544" spans="16:21">
      <c r="P544" s="748">
        <v>424490</v>
      </c>
      <c r="Q544" s="737" t="s">
        <v>1757</v>
      </c>
      <c r="R544" s="748" t="s">
        <v>971</v>
      </c>
      <c r="S544" s="748">
        <v>0.23499999999999999</v>
      </c>
      <c r="T544" s="757">
        <f>EEIO_EmissionFactors[[#This Row],[GHG Emissions (kg CO2e/2021 USD)]]/1000</f>
        <v>2.3499999999999999E-4</v>
      </c>
      <c r="U544" s="748">
        <v>424400</v>
      </c>
    </row>
    <row r="545" spans="16:21">
      <c r="P545" s="748">
        <v>424510</v>
      </c>
      <c r="Q545" s="737" t="s">
        <v>1758</v>
      </c>
      <c r="R545" s="748" t="s">
        <v>971</v>
      </c>
      <c r="S545" s="748">
        <v>0.187</v>
      </c>
      <c r="T545" s="757">
        <f>EEIO_EmissionFactors[[#This Row],[GHG Emissions (kg CO2e/2021 USD)]]/1000</f>
        <v>1.8699999999999999E-4</v>
      </c>
      <c r="U545" s="748" t="s">
        <v>1741</v>
      </c>
    </row>
    <row r="546" spans="16:21">
      <c r="P546" s="748">
        <v>424520</v>
      </c>
      <c r="Q546" s="737" t="s">
        <v>1759</v>
      </c>
      <c r="R546" s="748" t="s">
        <v>971</v>
      </c>
      <c r="S546" s="748">
        <v>0.187</v>
      </c>
      <c r="T546" s="757">
        <f>EEIO_EmissionFactors[[#This Row],[GHG Emissions (kg CO2e/2021 USD)]]/1000</f>
        <v>1.8699999999999999E-4</v>
      </c>
      <c r="U546" s="748" t="s">
        <v>1741</v>
      </c>
    </row>
    <row r="547" spans="16:21">
      <c r="P547" s="748">
        <v>424590</v>
      </c>
      <c r="Q547" s="737" t="s">
        <v>1760</v>
      </c>
      <c r="R547" s="748" t="s">
        <v>971</v>
      </c>
      <c r="S547" s="748">
        <v>0.187</v>
      </c>
      <c r="T547" s="757">
        <f>EEIO_EmissionFactors[[#This Row],[GHG Emissions (kg CO2e/2021 USD)]]/1000</f>
        <v>1.8699999999999999E-4</v>
      </c>
      <c r="U547" s="748" t="s">
        <v>1741</v>
      </c>
    </row>
    <row r="548" spans="16:21">
      <c r="P548" s="748">
        <v>424610</v>
      </c>
      <c r="Q548" s="737" t="s">
        <v>1761</v>
      </c>
      <c r="R548" s="748" t="s">
        <v>971</v>
      </c>
      <c r="S548" s="748">
        <v>0.187</v>
      </c>
      <c r="T548" s="757">
        <f>EEIO_EmissionFactors[[#This Row],[GHG Emissions (kg CO2e/2021 USD)]]/1000</f>
        <v>1.8699999999999999E-4</v>
      </c>
      <c r="U548" s="748" t="s">
        <v>1741</v>
      </c>
    </row>
    <row r="549" spans="16:21">
      <c r="P549" s="748">
        <v>424690</v>
      </c>
      <c r="Q549" s="737" t="s">
        <v>1762</v>
      </c>
      <c r="R549" s="748" t="s">
        <v>971</v>
      </c>
      <c r="S549" s="748">
        <v>0.187</v>
      </c>
      <c r="T549" s="757">
        <f>EEIO_EmissionFactors[[#This Row],[GHG Emissions (kg CO2e/2021 USD)]]/1000</f>
        <v>1.8699999999999999E-4</v>
      </c>
      <c r="U549" s="748" t="s">
        <v>1741</v>
      </c>
    </row>
    <row r="550" spans="16:21">
      <c r="P550" s="748">
        <v>424710</v>
      </c>
      <c r="Q550" s="737" t="s">
        <v>1763</v>
      </c>
      <c r="R550" s="748" t="s">
        <v>971</v>
      </c>
      <c r="S550" s="748">
        <v>7.8E-2</v>
      </c>
      <c r="T550" s="757">
        <f>EEIO_EmissionFactors[[#This Row],[GHG Emissions (kg CO2e/2021 USD)]]/1000</f>
        <v>7.7999999999999999E-5</v>
      </c>
      <c r="U550" s="748">
        <v>424700</v>
      </c>
    </row>
    <row r="551" spans="16:21">
      <c r="P551" s="748">
        <v>424720</v>
      </c>
      <c r="Q551" s="737" t="s">
        <v>1764</v>
      </c>
      <c r="R551" s="748" t="s">
        <v>971</v>
      </c>
      <c r="S551" s="748">
        <v>7.8E-2</v>
      </c>
      <c r="T551" s="757">
        <f>EEIO_EmissionFactors[[#This Row],[GHG Emissions (kg CO2e/2021 USD)]]/1000</f>
        <v>7.7999999999999999E-5</v>
      </c>
      <c r="U551" s="748">
        <v>424700</v>
      </c>
    </row>
    <row r="552" spans="16:21">
      <c r="P552" s="748">
        <v>424810</v>
      </c>
      <c r="Q552" s="737" t="s">
        <v>1765</v>
      </c>
      <c r="R552" s="748" t="s">
        <v>971</v>
      </c>
      <c r="S552" s="748">
        <v>0.187</v>
      </c>
      <c r="T552" s="757">
        <f>EEIO_EmissionFactors[[#This Row],[GHG Emissions (kg CO2e/2021 USD)]]/1000</f>
        <v>1.8699999999999999E-4</v>
      </c>
      <c r="U552" s="748" t="s">
        <v>1741</v>
      </c>
    </row>
    <row r="553" spans="16:21">
      <c r="P553" s="748">
        <v>424820</v>
      </c>
      <c r="Q553" s="737" t="s">
        <v>1766</v>
      </c>
      <c r="R553" s="748" t="s">
        <v>971</v>
      </c>
      <c r="S553" s="748">
        <v>0.187</v>
      </c>
      <c r="T553" s="757">
        <f>EEIO_EmissionFactors[[#This Row],[GHG Emissions (kg CO2e/2021 USD)]]/1000</f>
        <v>1.8699999999999999E-4</v>
      </c>
      <c r="U553" s="748" t="s">
        <v>1741</v>
      </c>
    </row>
    <row r="554" spans="16:21">
      <c r="P554" s="748">
        <v>424910</v>
      </c>
      <c r="Q554" s="737" t="s">
        <v>1767</v>
      </c>
      <c r="R554" s="748" t="s">
        <v>971</v>
      </c>
      <c r="S554" s="748">
        <v>0.187</v>
      </c>
      <c r="T554" s="757">
        <f>EEIO_EmissionFactors[[#This Row],[GHG Emissions (kg CO2e/2021 USD)]]/1000</f>
        <v>1.8699999999999999E-4</v>
      </c>
      <c r="U554" s="748" t="s">
        <v>1741</v>
      </c>
    </row>
    <row r="555" spans="16:21">
      <c r="P555" s="748">
        <v>424920</v>
      </c>
      <c r="Q555" s="737" t="s">
        <v>1768</v>
      </c>
      <c r="R555" s="748" t="s">
        <v>971</v>
      </c>
      <c r="S555" s="748">
        <v>0.187</v>
      </c>
      <c r="T555" s="757">
        <f>EEIO_EmissionFactors[[#This Row],[GHG Emissions (kg CO2e/2021 USD)]]/1000</f>
        <v>1.8699999999999999E-4</v>
      </c>
      <c r="U555" s="748" t="s">
        <v>1741</v>
      </c>
    </row>
    <row r="556" spans="16:21">
      <c r="P556" s="748">
        <v>424930</v>
      </c>
      <c r="Q556" s="737" t="s">
        <v>1769</v>
      </c>
      <c r="R556" s="748" t="s">
        <v>971</v>
      </c>
      <c r="S556" s="748">
        <v>0.187</v>
      </c>
      <c r="T556" s="757">
        <f>EEIO_EmissionFactors[[#This Row],[GHG Emissions (kg CO2e/2021 USD)]]/1000</f>
        <v>1.8699999999999999E-4</v>
      </c>
      <c r="U556" s="748" t="s">
        <v>1741</v>
      </c>
    </row>
    <row r="557" spans="16:21">
      <c r="P557" s="748">
        <v>424940</v>
      </c>
      <c r="Q557" s="737" t="s">
        <v>1770</v>
      </c>
      <c r="R557" s="748" t="s">
        <v>971</v>
      </c>
      <c r="S557" s="748">
        <v>0.187</v>
      </c>
      <c r="T557" s="757">
        <f>EEIO_EmissionFactors[[#This Row],[GHG Emissions (kg CO2e/2021 USD)]]/1000</f>
        <v>1.8699999999999999E-4</v>
      </c>
      <c r="U557" s="748" t="s">
        <v>1741</v>
      </c>
    </row>
    <row r="558" spans="16:21">
      <c r="P558" s="748">
        <v>424950</v>
      </c>
      <c r="Q558" s="737" t="s">
        <v>1771</v>
      </c>
      <c r="R558" s="748" t="s">
        <v>971</v>
      </c>
      <c r="S558" s="748">
        <v>0.187</v>
      </c>
      <c r="T558" s="757">
        <f>EEIO_EmissionFactors[[#This Row],[GHG Emissions (kg CO2e/2021 USD)]]/1000</f>
        <v>1.8699999999999999E-4</v>
      </c>
      <c r="U558" s="748" t="s">
        <v>1741</v>
      </c>
    </row>
    <row r="559" spans="16:21">
      <c r="P559" s="748">
        <v>424990</v>
      </c>
      <c r="Q559" s="737" t="s">
        <v>1772</v>
      </c>
      <c r="R559" s="748" t="s">
        <v>971</v>
      </c>
      <c r="S559" s="748">
        <v>0.187</v>
      </c>
      <c r="T559" s="757">
        <f>EEIO_EmissionFactors[[#This Row],[GHG Emissions (kg CO2e/2021 USD)]]/1000</f>
        <v>1.8699999999999999E-4</v>
      </c>
      <c r="U559" s="748" t="s">
        <v>1741</v>
      </c>
    </row>
    <row r="560" spans="16:21">
      <c r="P560" s="748">
        <v>425110</v>
      </c>
      <c r="Q560" s="737" t="s">
        <v>1773</v>
      </c>
      <c r="R560" s="748" t="s">
        <v>971</v>
      </c>
      <c r="S560" s="748">
        <v>5.0999999999999997E-2</v>
      </c>
      <c r="T560" s="757">
        <f>EEIO_EmissionFactors[[#This Row],[GHG Emissions (kg CO2e/2021 USD)]]/1000</f>
        <v>5.1E-5</v>
      </c>
      <c r="U560" s="748">
        <v>425000</v>
      </c>
    </row>
    <row r="561" spans="16:21">
      <c r="P561" s="748">
        <v>425120</v>
      </c>
      <c r="Q561" s="737" t="s">
        <v>1774</v>
      </c>
      <c r="R561" s="748" t="s">
        <v>971</v>
      </c>
      <c r="S561" s="748">
        <v>5.0999999999999997E-2</v>
      </c>
      <c r="T561" s="757">
        <f>EEIO_EmissionFactors[[#This Row],[GHG Emissions (kg CO2e/2021 USD)]]/1000</f>
        <v>5.1E-5</v>
      </c>
      <c r="U561" s="748">
        <v>425000</v>
      </c>
    </row>
    <row r="562" spans="16:21">
      <c r="P562" s="748">
        <v>441110</v>
      </c>
      <c r="Q562" s="737" t="s">
        <v>1775</v>
      </c>
      <c r="R562" s="748" t="s">
        <v>971</v>
      </c>
      <c r="S562" s="748">
        <v>0.104</v>
      </c>
      <c r="T562" s="757">
        <f>EEIO_EmissionFactors[[#This Row],[GHG Emissions (kg CO2e/2021 USD)]]/1000</f>
        <v>1.0399999999999999E-4</v>
      </c>
      <c r="U562" s="748">
        <v>441000</v>
      </c>
    </row>
    <row r="563" spans="16:21">
      <c r="P563" s="748">
        <v>441120</v>
      </c>
      <c r="Q563" s="737" t="s">
        <v>1776</v>
      </c>
      <c r="R563" s="748" t="s">
        <v>971</v>
      </c>
      <c r="S563" s="748">
        <v>0.104</v>
      </c>
      <c r="T563" s="757">
        <f>EEIO_EmissionFactors[[#This Row],[GHG Emissions (kg CO2e/2021 USD)]]/1000</f>
        <v>1.0399999999999999E-4</v>
      </c>
      <c r="U563" s="748">
        <v>441000</v>
      </c>
    </row>
    <row r="564" spans="16:21">
      <c r="P564" s="748">
        <v>441210</v>
      </c>
      <c r="Q564" s="737" t="s">
        <v>1777</v>
      </c>
      <c r="R564" s="748" t="s">
        <v>971</v>
      </c>
      <c r="S564" s="748">
        <v>0.104</v>
      </c>
      <c r="T564" s="757">
        <f>EEIO_EmissionFactors[[#This Row],[GHG Emissions (kg CO2e/2021 USD)]]/1000</f>
        <v>1.0399999999999999E-4</v>
      </c>
      <c r="U564" s="748">
        <v>441000</v>
      </c>
    </row>
    <row r="565" spans="16:21">
      <c r="P565" s="748">
        <v>441222</v>
      </c>
      <c r="Q565" s="737" t="s">
        <v>1778</v>
      </c>
      <c r="R565" s="748" t="s">
        <v>971</v>
      </c>
      <c r="S565" s="748">
        <v>0.104</v>
      </c>
      <c r="T565" s="757">
        <f>EEIO_EmissionFactors[[#This Row],[GHG Emissions (kg CO2e/2021 USD)]]/1000</f>
        <v>1.0399999999999999E-4</v>
      </c>
      <c r="U565" s="748">
        <v>441000</v>
      </c>
    </row>
    <row r="566" spans="16:21">
      <c r="P566" s="748">
        <v>441228</v>
      </c>
      <c r="Q566" s="737" t="s">
        <v>1779</v>
      </c>
      <c r="R566" s="748" t="s">
        <v>971</v>
      </c>
      <c r="S566" s="748">
        <v>0.104</v>
      </c>
      <c r="T566" s="757">
        <f>EEIO_EmissionFactors[[#This Row],[GHG Emissions (kg CO2e/2021 USD)]]/1000</f>
        <v>1.0399999999999999E-4</v>
      </c>
      <c r="U566" s="748">
        <v>441000</v>
      </c>
    </row>
    <row r="567" spans="16:21">
      <c r="P567" s="748">
        <v>441310</v>
      </c>
      <c r="Q567" s="737" t="s">
        <v>1780</v>
      </c>
      <c r="R567" s="748" t="s">
        <v>971</v>
      </c>
      <c r="S567" s="748">
        <v>0.104</v>
      </c>
      <c r="T567" s="757">
        <f>EEIO_EmissionFactors[[#This Row],[GHG Emissions (kg CO2e/2021 USD)]]/1000</f>
        <v>1.0399999999999999E-4</v>
      </c>
      <c r="U567" s="748">
        <v>441000</v>
      </c>
    </row>
    <row r="568" spans="16:21">
      <c r="P568" s="748">
        <v>441320</v>
      </c>
      <c r="Q568" s="737" t="s">
        <v>1781</v>
      </c>
      <c r="R568" s="748" t="s">
        <v>971</v>
      </c>
      <c r="S568" s="748">
        <v>0.104</v>
      </c>
      <c r="T568" s="757">
        <f>EEIO_EmissionFactors[[#This Row],[GHG Emissions (kg CO2e/2021 USD)]]/1000</f>
        <v>1.0399999999999999E-4</v>
      </c>
      <c r="U568" s="748">
        <v>441000</v>
      </c>
    </row>
    <row r="569" spans="16:21">
      <c r="P569" s="748">
        <v>442110</v>
      </c>
      <c r="Q569" s="737" t="s">
        <v>1782</v>
      </c>
      <c r="R569" s="748" t="s">
        <v>971</v>
      </c>
      <c r="S569" s="748">
        <v>0.16300000000000001</v>
      </c>
      <c r="T569" s="757">
        <f>EEIO_EmissionFactors[[#This Row],[GHG Emissions (kg CO2e/2021 USD)]]/1000</f>
        <v>1.63E-4</v>
      </c>
      <c r="U569" s="748" t="s">
        <v>1783</v>
      </c>
    </row>
    <row r="570" spans="16:21">
      <c r="P570" s="748">
        <v>442210</v>
      </c>
      <c r="Q570" s="737" t="s">
        <v>1784</v>
      </c>
      <c r="R570" s="748" t="s">
        <v>971</v>
      </c>
      <c r="S570" s="748">
        <v>0.16300000000000001</v>
      </c>
      <c r="T570" s="757">
        <f>EEIO_EmissionFactors[[#This Row],[GHG Emissions (kg CO2e/2021 USD)]]/1000</f>
        <v>1.63E-4</v>
      </c>
      <c r="U570" s="748" t="s">
        <v>1783</v>
      </c>
    </row>
    <row r="571" spans="16:21">
      <c r="P571" s="748">
        <v>442291</v>
      </c>
      <c r="Q571" s="737" t="s">
        <v>1785</v>
      </c>
      <c r="R571" s="748" t="s">
        <v>971</v>
      </c>
      <c r="S571" s="748">
        <v>0.16300000000000001</v>
      </c>
      <c r="T571" s="757">
        <f>EEIO_EmissionFactors[[#This Row],[GHG Emissions (kg CO2e/2021 USD)]]/1000</f>
        <v>1.63E-4</v>
      </c>
      <c r="U571" s="748" t="s">
        <v>1783</v>
      </c>
    </row>
    <row r="572" spans="16:21">
      <c r="P572" s="748">
        <v>442299</v>
      </c>
      <c r="Q572" s="737" t="s">
        <v>1786</v>
      </c>
      <c r="R572" s="748" t="s">
        <v>971</v>
      </c>
      <c r="S572" s="748">
        <v>0.16300000000000001</v>
      </c>
      <c r="T572" s="757">
        <f>EEIO_EmissionFactors[[#This Row],[GHG Emissions (kg CO2e/2021 USD)]]/1000</f>
        <v>1.63E-4</v>
      </c>
      <c r="U572" s="748" t="s">
        <v>1783</v>
      </c>
    </row>
    <row r="573" spans="16:21">
      <c r="P573" s="748">
        <v>443141</v>
      </c>
      <c r="Q573" s="737" t="s">
        <v>1787</v>
      </c>
      <c r="R573" s="748" t="s">
        <v>971</v>
      </c>
      <c r="S573" s="748">
        <v>0.16300000000000001</v>
      </c>
      <c r="T573" s="757">
        <f>EEIO_EmissionFactors[[#This Row],[GHG Emissions (kg CO2e/2021 USD)]]/1000</f>
        <v>1.63E-4</v>
      </c>
      <c r="U573" s="748" t="s">
        <v>1783</v>
      </c>
    </row>
    <row r="574" spans="16:21">
      <c r="P574" s="748">
        <v>443142</v>
      </c>
      <c r="Q574" s="737" t="s">
        <v>1788</v>
      </c>
      <c r="R574" s="748" t="s">
        <v>971</v>
      </c>
      <c r="S574" s="748">
        <v>0.16300000000000001</v>
      </c>
      <c r="T574" s="757">
        <f>EEIO_EmissionFactors[[#This Row],[GHG Emissions (kg CO2e/2021 USD)]]/1000</f>
        <v>1.63E-4</v>
      </c>
      <c r="U574" s="748" t="s">
        <v>1783</v>
      </c>
    </row>
    <row r="575" spans="16:21">
      <c r="P575" s="748">
        <v>444110</v>
      </c>
      <c r="Q575" s="737" t="s">
        <v>1789</v>
      </c>
      <c r="R575" s="748" t="s">
        <v>971</v>
      </c>
      <c r="S575" s="748">
        <v>0.10100000000000001</v>
      </c>
      <c r="T575" s="757">
        <f>EEIO_EmissionFactors[[#This Row],[GHG Emissions (kg CO2e/2021 USD)]]/1000</f>
        <v>1.01E-4</v>
      </c>
      <c r="U575" s="748">
        <v>444000</v>
      </c>
    </row>
    <row r="576" spans="16:21">
      <c r="P576" s="748">
        <v>444120</v>
      </c>
      <c r="Q576" s="737" t="s">
        <v>1790</v>
      </c>
      <c r="R576" s="748" t="s">
        <v>971</v>
      </c>
      <c r="S576" s="748">
        <v>0.10100000000000001</v>
      </c>
      <c r="T576" s="757">
        <f>EEIO_EmissionFactors[[#This Row],[GHG Emissions (kg CO2e/2021 USD)]]/1000</f>
        <v>1.01E-4</v>
      </c>
      <c r="U576" s="748">
        <v>444000</v>
      </c>
    </row>
    <row r="577" spans="16:21">
      <c r="P577" s="748">
        <v>444130</v>
      </c>
      <c r="Q577" s="737" t="s">
        <v>1791</v>
      </c>
      <c r="R577" s="748" t="s">
        <v>971</v>
      </c>
      <c r="S577" s="748">
        <v>0.10100000000000001</v>
      </c>
      <c r="T577" s="757">
        <f>EEIO_EmissionFactors[[#This Row],[GHG Emissions (kg CO2e/2021 USD)]]/1000</f>
        <v>1.01E-4</v>
      </c>
      <c r="U577" s="748">
        <v>444000</v>
      </c>
    </row>
    <row r="578" spans="16:21">
      <c r="P578" s="748">
        <v>444190</v>
      </c>
      <c r="Q578" s="737" t="s">
        <v>1792</v>
      </c>
      <c r="R578" s="748" t="s">
        <v>971</v>
      </c>
      <c r="S578" s="748">
        <v>0.10100000000000001</v>
      </c>
      <c r="T578" s="757">
        <f>EEIO_EmissionFactors[[#This Row],[GHG Emissions (kg CO2e/2021 USD)]]/1000</f>
        <v>1.01E-4</v>
      </c>
      <c r="U578" s="748">
        <v>444000</v>
      </c>
    </row>
    <row r="579" spans="16:21">
      <c r="P579" s="748">
        <v>444210</v>
      </c>
      <c r="Q579" s="737" t="s">
        <v>1793</v>
      </c>
      <c r="R579" s="748" t="s">
        <v>971</v>
      </c>
      <c r="S579" s="748">
        <v>0.10100000000000001</v>
      </c>
      <c r="T579" s="757">
        <f>EEIO_EmissionFactors[[#This Row],[GHG Emissions (kg CO2e/2021 USD)]]/1000</f>
        <v>1.01E-4</v>
      </c>
      <c r="U579" s="748">
        <v>444000</v>
      </c>
    </row>
    <row r="580" spans="16:21">
      <c r="P580" s="748">
        <v>444220</v>
      </c>
      <c r="Q580" s="737" t="s">
        <v>1794</v>
      </c>
      <c r="R580" s="748" t="s">
        <v>971</v>
      </c>
      <c r="S580" s="748">
        <v>0.10100000000000001</v>
      </c>
      <c r="T580" s="757">
        <f>EEIO_EmissionFactors[[#This Row],[GHG Emissions (kg CO2e/2021 USD)]]/1000</f>
        <v>1.01E-4</v>
      </c>
      <c r="U580" s="748">
        <v>444000</v>
      </c>
    </row>
    <row r="581" spans="16:21">
      <c r="P581" s="748">
        <v>445110</v>
      </c>
      <c r="Q581" s="737" t="s">
        <v>1795</v>
      </c>
      <c r="R581" s="748" t="s">
        <v>971</v>
      </c>
      <c r="S581" s="748">
        <v>0.23799999999999999</v>
      </c>
      <c r="T581" s="757">
        <f>EEIO_EmissionFactors[[#This Row],[GHG Emissions (kg CO2e/2021 USD)]]/1000</f>
        <v>2.3799999999999998E-4</v>
      </c>
      <c r="U581" s="748">
        <v>445000</v>
      </c>
    </row>
    <row r="582" spans="16:21">
      <c r="P582" s="748">
        <v>445120</v>
      </c>
      <c r="Q582" s="737" t="s">
        <v>1796</v>
      </c>
      <c r="R582" s="748" t="s">
        <v>971</v>
      </c>
      <c r="S582" s="748">
        <v>0.23799999999999999</v>
      </c>
      <c r="T582" s="757">
        <f>EEIO_EmissionFactors[[#This Row],[GHG Emissions (kg CO2e/2021 USD)]]/1000</f>
        <v>2.3799999999999998E-4</v>
      </c>
      <c r="U582" s="748">
        <v>445000</v>
      </c>
    </row>
    <row r="583" spans="16:21">
      <c r="P583" s="748">
        <v>445210</v>
      </c>
      <c r="Q583" s="737" t="s">
        <v>1797</v>
      </c>
      <c r="R583" s="748" t="s">
        <v>971</v>
      </c>
      <c r="S583" s="748">
        <v>0.23799999999999999</v>
      </c>
      <c r="T583" s="757">
        <f>EEIO_EmissionFactors[[#This Row],[GHG Emissions (kg CO2e/2021 USD)]]/1000</f>
        <v>2.3799999999999998E-4</v>
      </c>
      <c r="U583" s="748">
        <v>445000</v>
      </c>
    </row>
    <row r="584" spans="16:21">
      <c r="P584" s="748">
        <v>445220</v>
      </c>
      <c r="Q584" s="737" t="s">
        <v>1798</v>
      </c>
      <c r="R584" s="748" t="s">
        <v>971</v>
      </c>
      <c r="S584" s="748">
        <v>0.23799999999999999</v>
      </c>
      <c r="T584" s="757">
        <f>EEIO_EmissionFactors[[#This Row],[GHG Emissions (kg CO2e/2021 USD)]]/1000</f>
        <v>2.3799999999999998E-4</v>
      </c>
      <c r="U584" s="748">
        <v>445000</v>
      </c>
    </row>
    <row r="585" spans="16:21">
      <c r="P585" s="748">
        <v>445230</v>
      </c>
      <c r="Q585" s="737" t="s">
        <v>1799</v>
      </c>
      <c r="R585" s="748" t="s">
        <v>971</v>
      </c>
      <c r="S585" s="748">
        <v>0.23799999999999999</v>
      </c>
      <c r="T585" s="757">
        <f>EEIO_EmissionFactors[[#This Row],[GHG Emissions (kg CO2e/2021 USD)]]/1000</f>
        <v>2.3799999999999998E-4</v>
      </c>
      <c r="U585" s="748">
        <v>445000</v>
      </c>
    </row>
    <row r="586" spans="16:21">
      <c r="P586" s="748">
        <v>445291</v>
      </c>
      <c r="Q586" s="737" t="s">
        <v>1800</v>
      </c>
      <c r="R586" s="748" t="s">
        <v>971</v>
      </c>
      <c r="S586" s="748">
        <v>0.23799999999999999</v>
      </c>
      <c r="T586" s="757">
        <f>EEIO_EmissionFactors[[#This Row],[GHG Emissions (kg CO2e/2021 USD)]]/1000</f>
        <v>2.3799999999999998E-4</v>
      </c>
      <c r="U586" s="748">
        <v>445000</v>
      </c>
    </row>
    <row r="587" spans="16:21">
      <c r="P587" s="748">
        <v>445292</v>
      </c>
      <c r="Q587" s="737" t="s">
        <v>1801</v>
      </c>
      <c r="R587" s="748" t="s">
        <v>971</v>
      </c>
      <c r="S587" s="748">
        <v>0.23799999999999999</v>
      </c>
      <c r="T587" s="757">
        <f>EEIO_EmissionFactors[[#This Row],[GHG Emissions (kg CO2e/2021 USD)]]/1000</f>
        <v>2.3799999999999998E-4</v>
      </c>
      <c r="U587" s="748">
        <v>445000</v>
      </c>
    </row>
    <row r="588" spans="16:21">
      <c r="P588" s="748">
        <v>445299</v>
      </c>
      <c r="Q588" s="737" t="s">
        <v>1802</v>
      </c>
      <c r="R588" s="748" t="s">
        <v>971</v>
      </c>
      <c r="S588" s="748">
        <v>0.23799999999999999</v>
      </c>
      <c r="T588" s="757">
        <f>EEIO_EmissionFactors[[#This Row],[GHG Emissions (kg CO2e/2021 USD)]]/1000</f>
        <v>2.3799999999999998E-4</v>
      </c>
      <c r="U588" s="748">
        <v>445000</v>
      </c>
    </row>
    <row r="589" spans="16:21">
      <c r="P589" s="748">
        <v>445310</v>
      </c>
      <c r="Q589" s="737" t="s">
        <v>1803</v>
      </c>
      <c r="R589" s="748" t="s">
        <v>971</v>
      </c>
      <c r="S589" s="748">
        <v>0.23799999999999999</v>
      </c>
      <c r="T589" s="757">
        <f>EEIO_EmissionFactors[[#This Row],[GHG Emissions (kg CO2e/2021 USD)]]/1000</f>
        <v>2.3799999999999998E-4</v>
      </c>
      <c r="U589" s="748">
        <v>445000</v>
      </c>
    </row>
    <row r="590" spans="16:21">
      <c r="P590" s="748">
        <v>446110</v>
      </c>
      <c r="Q590" s="737" t="s">
        <v>1804</v>
      </c>
      <c r="R590" s="748" t="s">
        <v>971</v>
      </c>
      <c r="S590" s="748">
        <v>0.151</v>
      </c>
      <c r="T590" s="757">
        <f>EEIO_EmissionFactors[[#This Row],[GHG Emissions (kg CO2e/2021 USD)]]/1000</f>
        <v>1.5099999999999998E-4</v>
      </c>
      <c r="U590" s="748">
        <v>446000</v>
      </c>
    </row>
    <row r="591" spans="16:21">
      <c r="P591" s="748">
        <v>446120</v>
      </c>
      <c r="Q591" s="737" t="s">
        <v>1805</v>
      </c>
      <c r="R591" s="748" t="s">
        <v>971</v>
      </c>
      <c r="S591" s="748">
        <v>0.151</v>
      </c>
      <c r="T591" s="757">
        <f>EEIO_EmissionFactors[[#This Row],[GHG Emissions (kg CO2e/2021 USD)]]/1000</f>
        <v>1.5099999999999998E-4</v>
      </c>
      <c r="U591" s="748">
        <v>446000</v>
      </c>
    </row>
    <row r="592" spans="16:21">
      <c r="P592" s="748">
        <v>446130</v>
      </c>
      <c r="Q592" s="737" t="s">
        <v>1806</v>
      </c>
      <c r="R592" s="748" t="s">
        <v>971</v>
      </c>
      <c r="S592" s="748">
        <v>0.151</v>
      </c>
      <c r="T592" s="757">
        <f>EEIO_EmissionFactors[[#This Row],[GHG Emissions (kg CO2e/2021 USD)]]/1000</f>
        <v>1.5099999999999998E-4</v>
      </c>
      <c r="U592" s="748">
        <v>446000</v>
      </c>
    </row>
    <row r="593" spans="16:21">
      <c r="P593" s="748">
        <v>446191</v>
      </c>
      <c r="Q593" s="737" t="s">
        <v>1807</v>
      </c>
      <c r="R593" s="748" t="s">
        <v>971</v>
      </c>
      <c r="S593" s="748">
        <v>0.151</v>
      </c>
      <c r="T593" s="757">
        <f>EEIO_EmissionFactors[[#This Row],[GHG Emissions (kg CO2e/2021 USD)]]/1000</f>
        <v>1.5099999999999998E-4</v>
      </c>
      <c r="U593" s="748">
        <v>446000</v>
      </c>
    </row>
    <row r="594" spans="16:21">
      <c r="P594" s="748">
        <v>446199</v>
      </c>
      <c r="Q594" s="737" t="s">
        <v>1808</v>
      </c>
      <c r="R594" s="748" t="s">
        <v>971</v>
      </c>
      <c r="S594" s="748">
        <v>0.151</v>
      </c>
      <c r="T594" s="757">
        <f>EEIO_EmissionFactors[[#This Row],[GHG Emissions (kg CO2e/2021 USD)]]/1000</f>
        <v>1.5099999999999998E-4</v>
      </c>
      <c r="U594" s="748">
        <v>446000</v>
      </c>
    </row>
    <row r="595" spans="16:21">
      <c r="P595" s="748">
        <v>447110</v>
      </c>
      <c r="Q595" s="737" t="s">
        <v>1809</v>
      </c>
      <c r="R595" s="748" t="s">
        <v>971</v>
      </c>
      <c r="S595" s="748">
        <v>0.19600000000000001</v>
      </c>
      <c r="T595" s="757">
        <f>EEIO_EmissionFactors[[#This Row],[GHG Emissions (kg CO2e/2021 USD)]]/1000</f>
        <v>1.9600000000000002E-4</v>
      </c>
      <c r="U595" s="748">
        <v>447000</v>
      </c>
    </row>
    <row r="596" spans="16:21">
      <c r="P596" s="748">
        <v>447190</v>
      </c>
      <c r="Q596" s="737" t="s">
        <v>1810</v>
      </c>
      <c r="R596" s="748" t="s">
        <v>971</v>
      </c>
      <c r="S596" s="748">
        <v>0.19600000000000001</v>
      </c>
      <c r="T596" s="757">
        <f>EEIO_EmissionFactors[[#This Row],[GHG Emissions (kg CO2e/2021 USD)]]/1000</f>
        <v>1.9600000000000002E-4</v>
      </c>
      <c r="U596" s="748">
        <v>447000</v>
      </c>
    </row>
    <row r="597" spans="16:21">
      <c r="P597" s="748">
        <v>448110</v>
      </c>
      <c r="Q597" s="737" t="s">
        <v>1811</v>
      </c>
      <c r="R597" s="748" t="s">
        <v>971</v>
      </c>
      <c r="S597" s="748">
        <v>0.20399999999999999</v>
      </c>
      <c r="T597" s="757">
        <f>EEIO_EmissionFactors[[#This Row],[GHG Emissions (kg CO2e/2021 USD)]]/1000</f>
        <v>2.04E-4</v>
      </c>
      <c r="U597" s="748">
        <v>448000</v>
      </c>
    </row>
    <row r="598" spans="16:21">
      <c r="P598" s="748">
        <v>448120</v>
      </c>
      <c r="Q598" s="737" t="s">
        <v>1812</v>
      </c>
      <c r="R598" s="748" t="s">
        <v>971</v>
      </c>
      <c r="S598" s="748">
        <v>0.20399999999999999</v>
      </c>
      <c r="T598" s="757">
        <f>EEIO_EmissionFactors[[#This Row],[GHG Emissions (kg CO2e/2021 USD)]]/1000</f>
        <v>2.04E-4</v>
      </c>
      <c r="U598" s="748">
        <v>448000</v>
      </c>
    </row>
    <row r="599" spans="16:21">
      <c r="P599" s="748">
        <v>448130</v>
      </c>
      <c r="Q599" s="737" t="s">
        <v>1813</v>
      </c>
      <c r="R599" s="748" t="s">
        <v>971</v>
      </c>
      <c r="S599" s="748">
        <v>0.20399999999999999</v>
      </c>
      <c r="T599" s="757">
        <f>EEIO_EmissionFactors[[#This Row],[GHG Emissions (kg CO2e/2021 USD)]]/1000</f>
        <v>2.04E-4</v>
      </c>
      <c r="U599" s="748">
        <v>448000</v>
      </c>
    </row>
    <row r="600" spans="16:21">
      <c r="P600" s="748">
        <v>448140</v>
      </c>
      <c r="Q600" s="737" t="s">
        <v>1814</v>
      </c>
      <c r="R600" s="748" t="s">
        <v>971</v>
      </c>
      <c r="S600" s="748">
        <v>0.20399999999999999</v>
      </c>
      <c r="T600" s="757">
        <f>EEIO_EmissionFactors[[#This Row],[GHG Emissions (kg CO2e/2021 USD)]]/1000</f>
        <v>2.04E-4</v>
      </c>
      <c r="U600" s="748">
        <v>448000</v>
      </c>
    </row>
    <row r="601" spans="16:21">
      <c r="P601" s="748">
        <v>448150</v>
      </c>
      <c r="Q601" s="737" t="s">
        <v>1815</v>
      </c>
      <c r="R601" s="748" t="s">
        <v>971</v>
      </c>
      <c r="S601" s="748">
        <v>0.20399999999999999</v>
      </c>
      <c r="T601" s="757">
        <f>EEIO_EmissionFactors[[#This Row],[GHG Emissions (kg CO2e/2021 USD)]]/1000</f>
        <v>2.04E-4</v>
      </c>
      <c r="U601" s="748">
        <v>448000</v>
      </c>
    </row>
    <row r="602" spans="16:21">
      <c r="P602" s="748">
        <v>448190</v>
      </c>
      <c r="Q602" s="737" t="s">
        <v>1816</v>
      </c>
      <c r="R602" s="748" t="s">
        <v>971</v>
      </c>
      <c r="S602" s="748">
        <v>0.20399999999999999</v>
      </c>
      <c r="T602" s="757">
        <f>EEIO_EmissionFactors[[#This Row],[GHG Emissions (kg CO2e/2021 USD)]]/1000</f>
        <v>2.04E-4</v>
      </c>
      <c r="U602" s="748">
        <v>448000</v>
      </c>
    </row>
    <row r="603" spans="16:21">
      <c r="P603" s="748">
        <v>448210</v>
      </c>
      <c r="Q603" s="737" t="s">
        <v>1817</v>
      </c>
      <c r="R603" s="748" t="s">
        <v>971</v>
      </c>
      <c r="S603" s="748">
        <v>0.20399999999999999</v>
      </c>
      <c r="T603" s="757">
        <f>EEIO_EmissionFactors[[#This Row],[GHG Emissions (kg CO2e/2021 USD)]]/1000</f>
        <v>2.04E-4</v>
      </c>
      <c r="U603" s="748">
        <v>448000</v>
      </c>
    </row>
    <row r="604" spans="16:21">
      <c r="P604" s="748">
        <v>448310</v>
      </c>
      <c r="Q604" s="737" t="s">
        <v>1818</v>
      </c>
      <c r="R604" s="748" t="s">
        <v>971</v>
      </c>
      <c r="S604" s="748">
        <v>0.20399999999999999</v>
      </c>
      <c r="T604" s="757">
        <f>EEIO_EmissionFactors[[#This Row],[GHG Emissions (kg CO2e/2021 USD)]]/1000</f>
        <v>2.04E-4</v>
      </c>
      <c r="U604" s="748">
        <v>448000</v>
      </c>
    </row>
    <row r="605" spans="16:21">
      <c r="P605" s="748">
        <v>448320</v>
      </c>
      <c r="Q605" s="737" t="s">
        <v>1819</v>
      </c>
      <c r="R605" s="748" t="s">
        <v>971</v>
      </c>
      <c r="S605" s="748">
        <v>0.20399999999999999</v>
      </c>
      <c r="T605" s="757">
        <f>EEIO_EmissionFactors[[#This Row],[GHG Emissions (kg CO2e/2021 USD)]]/1000</f>
        <v>2.04E-4</v>
      </c>
      <c r="U605" s="748">
        <v>448000</v>
      </c>
    </row>
    <row r="606" spans="16:21">
      <c r="P606" s="748">
        <v>451110</v>
      </c>
      <c r="Q606" s="737" t="s">
        <v>1820</v>
      </c>
      <c r="R606" s="748" t="s">
        <v>971</v>
      </c>
      <c r="S606" s="748">
        <v>0.16300000000000001</v>
      </c>
      <c r="T606" s="757">
        <f>EEIO_EmissionFactors[[#This Row],[GHG Emissions (kg CO2e/2021 USD)]]/1000</f>
        <v>1.63E-4</v>
      </c>
      <c r="U606" s="748" t="s">
        <v>1783</v>
      </c>
    </row>
    <row r="607" spans="16:21">
      <c r="P607" s="748">
        <v>451120</v>
      </c>
      <c r="Q607" s="737" t="s">
        <v>1821</v>
      </c>
      <c r="R607" s="748" t="s">
        <v>971</v>
      </c>
      <c r="S607" s="748">
        <v>0.16300000000000001</v>
      </c>
      <c r="T607" s="757">
        <f>EEIO_EmissionFactors[[#This Row],[GHG Emissions (kg CO2e/2021 USD)]]/1000</f>
        <v>1.63E-4</v>
      </c>
      <c r="U607" s="748" t="s">
        <v>1783</v>
      </c>
    </row>
    <row r="608" spans="16:21">
      <c r="P608" s="748">
        <v>451130</v>
      </c>
      <c r="Q608" s="737" t="s">
        <v>1822</v>
      </c>
      <c r="R608" s="748" t="s">
        <v>971</v>
      </c>
      <c r="S608" s="748">
        <v>0.16300000000000001</v>
      </c>
      <c r="T608" s="757">
        <f>EEIO_EmissionFactors[[#This Row],[GHG Emissions (kg CO2e/2021 USD)]]/1000</f>
        <v>1.63E-4</v>
      </c>
      <c r="U608" s="748" t="s">
        <v>1783</v>
      </c>
    </row>
    <row r="609" spans="16:21">
      <c r="P609" s="748">
        <v>451140</v>
      </c>
      <c r="Q609" s="737" t="s">
        <v>1823</v>
      </c>
      <c r="R609" s="748" t="s">
        <v>971</v>
      </c>
      <c r="S609" s="748">
        <v>0.16300000000000001</v>
      </c>
      <c r="T609" s="757">
        <f>EEIO_EmissionFactors[[#This Row],[GHG Emissions (kg CO2e/2021 USD)]]/1000</f>
        <v>1.63E-4</v>
      </c>
      <c r="U609" s="748" t="s">
        <v>1783</v>
      </c>
    </row>
    <row r="610" spans="16:21">
      <c r="P610" s="748">
        <v>451211</v>
      </c>
      <c r="Q610" s="737" t="s">
        <v>1824</v>
      </c>
      <c r="R610" s="748" t="s">
        <v>971</v>
      </c>
      <c r="S610" s="748">
        <v>0.16300000000000001</v>
      </c>
      <c r="T610" s="757">
        <f>EEIO_EmissionFactors[[#This Row],[GHG Emissions (kg CO2e/2021 USD)]]/1000</f>
        <v>1.63E-4</v>
      </c>
      <c r="U610" s="748" t="s">
        <v>1783</v>
      </c>
    </row>
    <row r="611" spans="16:21">
      <c r="P611" s="748">
        <v>451212</v>
      </c>
      <c r="Q611" s="737" t="s">
        <v>1825</v>
      </c>
      <c r="R611" s="748" t="s">
        <v>971</v>
      </c>
      <c r="S611" s="748">
        <v>0.16300000000000001</v>
      </c>
      <c r="T611" s="757">
        <f>EEIO_EmissionFactors[[#This Row],[GHG Emissions (kg CO2e/2021 USD)]]/1000</f>
        <v>1.63E-4</v>
      </c>
      <c r="U611" s="748" t="s">
        <v>1783</v>
      </c>
    </row>
    <row r="612" spans="16:21">
      <c r="P612" s="748">
        <v>452210</v>
      </c>
      <c r="Q612" s="737" t="s">
        <v>1826</v>
      </c>
      <c r="R612" s="748" t="s">
        <v>971</v>
      </c>
      <c r="S612" s="748">
        <v>0.19400000000000001</v>
      </c>
      <c r="T612" s="757">
        <f>EEIO_EmissionFactors[[#This Row],[GHG Emissions (kg CO2e/2021 USD)]]/1000</f>
        <v>1.94E-4</v>
      </c>
      <c r="U612" s="748">
        <v>452000</v>
      </c>
    </row>
    <row r="613" spans="16:21">
      <c r="P613" s="748">
        <v>452311</v>
      </c>
      <c r="Q613" s="737" t="s">
        <v>1827</v>
      </c>
      <c r="R613" s="748" t="s">
        <v>971</v>
      </c>
      <c r="S613" s="748">
        <v>0.19400000000000001</v>
      </c>
      <c r="T613" s="757">
        <f>EEIO_EmissionFactors[[#This Row],[GHG Emissions (kg CO2e/2021 USD)]]/1000</f>
        <v>1.94E-4</v>
      </c>
      <c r="U613" s="748">
        <v>452000</v>
      </c>
    </row>
    <row r="614" spans="16:21">
      <c r="P614" s="748">
        <v>452319</v>
      </c>
      <c r="Q614" s="737" t="s">
        <v>1828</v>
      </c>
      <c r="R614" s="748" t="s">
        <v>971</v>
      </c>
      <c r="S614" s="748">
        <v>0.19400000000000001</v>
      </c>
      <c r="T614" s="757">
        <f>EEIO_EmissionFactors[[#This Row],[GHG Emissions (kg CO2e/2021 USD)]]/1000</f>
        <v>1.94E-4</v>
      </c>
      <c r="U614" s="748">
        <v>452000</v>
      </c>
    </row>
    <row r="615" spans="16:21">
      <c r="P615" s="748">
        <v>453110</v>
      </c>
      <c r="Q615" s="737" t="s">
        <v>1829</v>
      </c>
      <c r="R615" s="748" t="s">
        <v>971</v>
      </c>
      <c r="S615" s="748">
        <v>0.16300000000000001</v>
      </c>
      <c r="T615" s="757">
        <f>EEIO_EmissionFactors[[#This Row],[GHG Emissions (kg CO2e/2021 USD)]]/1000</f>
        <v>1.63E-4</v>
      </c>
      <c r="U615" s="748" t="s">
        <v>1783</v>
      </c>
    </row>
    <row r="616" spans="16:21">
      <c r="P616" s="748">
        <v>453210</v>
      </c>
      <c r="Q616" s="737" t="s">
        <v>1830</v>
      </c>
      <c r="R616" s="748" t="s">
        <v>971</v>
      </c>
      <c r="S616" s="748">
        <v>0.16300000000000001</v>
      </c>
      <c r="T616" s="757">
        <f>EEIO_EmissionFactors[[#This Row],[GHG Emissions (kg CO2e/2021 USD)]]/1000</f>
        <v>1.63E-4</v>
      </c>
      <c r="U616" s="748" t="s">
        <v>1783</v>
      </c>
    </row>
    <row r="617" spans="16:21">
      <c r="P617" s="748">
        <v>453220</v>
      </c>
      <c r="Q617" s="737" t="s">
        <v>1831</v>
      </c>
      <c r="R617" s="748" t="s">
        <v>971</v>
      </c>
      <c r="S617" s="748">
        <v>0.16300000000000001</v>
      </c>
      <c r="T617" s="757">
        <f>EEIO_EmissionFactors[[#This Row],[GHG Emissions (kg CO2e/2021 USD)]]/1000</f>
        <v>1.63E-4</v>
      </c>
      <c r="U617" s="748" t="s">
        <v>1783</v>
      </c>
    </row>
    <row r="618" spans="16:21">
      <c r="P618" s="748">
        <v>453310</v>
      </c>
      <c r="Q618" s="737" t="s">
        <v>1832</v>
      </c>
      <c r="R618" s="748" t="s">
        <v>971</v>
      </c>
      <c r="S618" s="748">
        <v>0.16300000000000001</v>
      </c>
      <c r="T618" s="757">
        <f>EEIO_EmissionFactors[[#This Row],[GHG Emissions (kg CO2e/2021 USD)]]/1000</f>
        <v>1.63E-4</v>
      </c>
      <c r="U618" s="748" t="s">
        <v>1783</v>
      </c>
    </row>
    <row r="619" spans="16:21">
      <c r="P619" s="748">
        <v>453910</v>
      </c>
      <c r="Q619" s="737" t="s">
        <v>1833</v>
      </c>
      <c r="R619" s="748" t="s">
        <v>971</v>
      </c>
      <c r="S619" s="748">
        <v>0.16300000000000001</v>
      </c>
      <c r="T619" s="757">
        <f>EEIO_EmissionFactors[[#This Row],[GHG Emissions (kg CO2e/2021 USD)]]/1000</f>
        <v>1.63E-4</v>
      </c>
      <c r="U619" s="748" t="s">
        <v>1783</v>
      </c>
    </row>
    <row r="620" spans="16:21">
      <c r="P620" s="748">
        <v>453920</v>
      </c>
      <c r="Q620" s="737" t="s">
        <v>1834</v>
      </c>
      <c r="R620" s="748" t="s">
        <v>971</v>
      </c>
      <c r="S620" s="748">
        <v>0.16300000000000001</v>
      </c>
      <c r="T620" s="757">
        <f>EEIO_EmissionFactors[[#This Row],[GHG Emissions (kg CO2e/2021 USD)]]/1000</f>
        <v>1.63E-4</v>
      </c>
      <c r="U620" s="748" t="s">
        <v>1783</v>
      </c>
    </row>
    <row r="621" spans="16:21">
      <c r="P621" s="748">
        <v>453930</v>
      </c>
      <c r="Q621" s="737" t="s">
        <v>1835</v>
      </c>
      <c r="R621" s="748" t="s">
        <v>971</v>
      </c>
      <c r="S621" s="748">
        <v>0.16300000000000001</v>
      </c>
      <c r="T621" s="757">
        <f>EEIO_EmissionFactors[[#This Row],[GHG Emissions (kg CO2e/2021 USD)]]/1000</f>
        <v>1.63E-4</v>
      </c>
      <c r="U621" s="748" t="s">
        <v>1783</v>
      </c>
    </row>
    <row r="622" spans="16:21">
      <c r="P622" s="748">
        <v>453991</v>
      </c>
      <c r="Q622" s="737" t="s">
        <v>1836</v>
      </c>
      <c r="R622" s="748" t="s">
        <v>971</v>
      </c>
      <c r="S622" s="748">
        <v>0.16300000000000001</v>
      </c>
      <c r="T622" s="757">
        <f>EEIO_EmissionFactors[[#This Row],[GHG Emissions (kg CO2e/2021 USD)]]/1000</f>
        <v>1.63E-4</v>
      </c>
      <c r="U622" s="748" t="s">
        <v>1783</v>
      </c>
    </row>
    <row r="623" spans="16:21">
      <c r="P623" s="748">
        <v>453998</v>
      </c>
      <c r="Q623" s="737" t="s">
        <v>1837</v>
      </c>
      <c r="R623" s="748" t="s">
        <v>971</v>
      </c>
      <c r="S623" s="748">
        <v>0.16300000000000001</v>
      </c>
      <c r="T623" s="757">
        <f>EEIO_EmissionFactors[[#This Row],[GHG Emissions (kg CO2e/2021 USD)]]/1000</f>
        <v>1.63E-4</v>
      </c>
      <c r="U623" s="748" t="s">
        <v>1783</v>
      </c>
    </row>
    <row r="624" spans="16:21">
      <c r="P624" s="748">
        <v>454110</v>
      </c>
      <c r="Q624" s="737" t="s">
        <v>1838</v>
      </c>
      <c r="R624" s="748" t="s">
        <v>971</v>
      </c>
      <c r="S624" s="748">
        <v>9.0999999999999998E-2</v>
      </c>
      <c r="T624" s="757">
        <f>EEIO_EmissionFactors[[#This Row],[GHG Emissions (kg CO2e/2021 USD)]]/1000</f>
        <v>9.1000000000000003E-5</v>
      </c>
      <c r="U624" s="748">
        <v>454000</v>
      </c>
    </row>
    <row r="625" spans="16:21">
      <c r="P625" s="748">
        <v>454210</v>
      </c>
      <c r="Q625" s="737" t="s">
        <v>1839</v>
      </c>
      <c r="R625" s="748" t="s">
        <v>971</v>
      </c>
      <c r="S625" s="748">
        <v>9.0999999999999998E-2</v>
      </c>
      <c r="T625" s="757">
        <f>EEIO_EmissionFactors[[#This Row],[GHG Emissions (kg CO2e/2021 USD)]]/1000</f>
        <v>9.1000000000000003E-5</v>
      </c>
      <c r="U625" s="748">
        <v>454000</v>
      </c>
    </row>
    <row r="626" spans="16:21">
      <c r="P626" s="748">
        <v>454310</v>
      </c>
      <c r="Q626" s="737" t="s">
        <v>1840</v>
      </c>
      <c r="R626" s="748" t="s">
        <v>971</v>
      </c>
      <c r="S626" s="748">
        <v>9.0999999999999998E-2</v>
      </c>
      <c r="T626" s="757">
        <f>EEIO_EmissionFactors[[#This Row],[GHG Emissions (kg CO2e/2021 USD)]]/1000</f>
        <v>9.1000000000000003E-5</v>
      </c>
      <c r="U626" s="748">
        <v>454000</v>
      </c>
    </row>
    <row r="627" spans="16:21">
      <c r="P627" s="748">
        <v>454390</v>
      </c>
      <c r="Q627" s="737" t="s">
        <v>1841</v>
      </c>
      <c r="R627" s="748" t="s">
        <v>971</v>
      </c>
      <c r="S627" s="748">
        <v>9.0999999999999998E-2</v>
      </c>
      <c r="T627" s="757">
        <f>EEIO_EmissionFactors[[#This Row],[GHG Emissions (kg CO2e/2021 USD)]]/1000</f>
        <v>9.1000000000000003E-5</v>
      </c>
      <c r="U627" s="748">
        <v>454000</v>
      </c>
    </row>
    <row r="628" spans="16:21">
      <c r="P628" s="748">
        <v>481111</v>
      </c>
      <c r="Q628" s="737" t="s">
        <v>1062</v>
      </c>
      <c r="R628" s="748" t="s">
        <v>971</v>
      </c>
      <c r="S628" s="748">
        <v>0.97599999999999998</v>
      </c>
      <c r="T628" s="757">
        <f>EEIO_EmissionFactors[[#This Row],[GHG Emissions (kg CO2e/2021 USD)]]/1000</f>
        <v>9.7599999999999998E-4</v>
      </c>
      <c r="U628" s="748">
        <v>481000</v>
      </c>
    </row>
    <row r="629" spans="16:21">
      <c r="P629" s="748">
        <v>481112</v>
      </c>
      <c r="Q629" s="737" t="s">
        <v>1037</v>
      </c>
      <c r="R629" s="748" t="s">
        <v>971</v>
      </c>
      <c r="S629" s="748">
        <v>0.97599999999999998</v>
      </c>
      <c r="T629" s="757">
        <f>EEIO_EmissionFactors[[#This Row],[GHG Emissions (kg CO2e/2021 USD)]]/1000</f>
        <v>9.7599999999999998E-4</v>
      </c>
      <c r="U629" s="748">
        <v>481000</v>
      </c>
    </row>
    <row r="630" spans="16:21">
      <c r="P630" s="748">
        <v>481211</v>
      </c>
      <c r="Q630" s="737" t="s">
        <v>1842</v>
      </c>
      <c r="R630" s="748" t="s">
        <v>971</v>
      </c>
      <c r="S630" s="748">
        <v>0.97599999999999998</v>
      </c>
      <c r="T630" s="757">
        <f>EEIO_EmissionFactors[[#This Row],[GHG Emissions (kg CO2e/2021 USD)]]/1000</f>
        <v>9.7599999999999998E-4</v>
      </c>
      <c r="U630" s="748">
        <v>481000</v>
      </c>
    </row>
    <row r="631" spans="16:21">
      <c r="P631" s="748">
        <v>481212</v>
      </c>
      <c r="Q631" s="737" t="s">
        <v>1843</v>
      </c>
      <c r="R631" s="748" t="s">
        <v>971</v>
      </c>
      <c r="S631" s="748">
        <v>0.97599999999999998</v>
      </c>
      <c r="T631" s="757">
        <f>EEIO_EmissionFactors[[#This Row],[GHG Emissions (kg CO2e/2021 USD)]]/1000</f>
        <v>9.7599999999999998E-4</v>
      </c>
      <c r="U631" s="748">
        <v>481000</v>
      </c>
    </row>
    <row r="632" spans="16:21">
      <c r="P632" s="748">
        <v>481219</v>
      </c>
      <c r="Q632" s="737" t="s">
        <v>1844</v>
      </c>
      <c r="R632" s="748" t="s">
        <v>971</v>
      </c>
      <c r="S632" s="748">
        <v>0.97599999999999998</v>
      </c>
      <c r="T632" s="757">
        <f>EEIO_EmissionFactors[[#This Row],[GHG Emissions (kg CO2e/2021 USD)]]/1000</f>
        <v>9.7599999999999998E-4</v>
      </c>
      <c r="U632" s="748">
        <v>481000</v>
      </c>
    </row>
    <row r="633" spans="16:21">
      <c r="P633" s="748">
        <v>482111</v>
      </c>
      <c r="Q633" s="737" t="s">
        <v>1052</v>
      </c>
      <c r="R633" s="748" t="s">
        <v>971</v>
      </c>
      <c r="S633" s="748">
        <v>0.55800000000000005</v>
      </c>
      <c r="T633" s="757">
        <f>EEIO_EmissionFactors[[#This Row],[GHG Emissions (kg CO2e/2021 USD)]]/1000</f>
        <v>5.5800000000000001E-4</v>
      </c>
      <c r="U633" s="748">
        <v>482000</v>
      </c>
    </row>
    <row r="634" spans="16:21">
      <c r="P634" s="748">
        <v>482112</v>
      </c>
      <c r="Q634" s="737" t="s">
        <v>1056</v>
      </c>
      <c r="R634" s="748" t="s">
        <v>971</v>
      </c>
      <c r="S634" s="748">
        <v>0.55800000000000005</v>
      </c>
      <c r="T634" s="757">
        <f>EEIO_EmissionFactors[[#This Row],[GHG Emissions (kg CO2e/2021 USD)]]/1000</f>
        <v>5.5800000000000001E-4</v>
      </c>
      <c r="U634" s="748">
        <v>482000</v>
      </c>
    </row>
    <row r="635" spans="16:21">
      <c r="P635" s="748">
        <v>483111</v>
      </c>
      <c r="Q635" s="737" t="s">
        <v>1042</v>
      </c>
      <c r="R635" s="748" t="s">
        <v>971</v>
      </c>
      <c r="S635" s="748">
        <v>0.61799999999999999</v>
      </c>
      <c r="T635" s="757">
        <f>EEIO_EmissionFactors[[#This Row],[GHG Emissions (kg CO2e/2021 USD)]]/1000</f>
        <v>6.1799999999999995E-4</v>
      </c>
      <c r="U635" s="748">
        <v>483000</v>
      </c>
    </row>
    <row r="636" spans="16:21">
      <c r="P636" s="748">
        <v>483112</v>
      </c>
      <c r="Q636" s="737" t="s">
        <v>1068</v>
      </c>
      <c r="R636" s="748" t="s">
        <v>971</v>
      </c>
      <c r="S636" s="748">
        <v>0.61799999999999999</v>
      </c>
      <c r="T636" s="757">
        <f>EEIO_EmissionFactors[[#This Row],[GHG Emissions (kg CO2e/2021 USD)]]/1000</f>
        <v>6.1799999999999995E-4</v>
      </c>
      <c r="U636" s="748">
        <v>483000</v>
      </c>
    </row>
    <row r="637" spans="16:21">
      <c r="P637" s="748">
        <v>483113</v>
      </c>
      <c r="Q637" s="737" t="s">
        <v>1845</v>
      </c>
      <c r="R637" s="748" t="s">
        <v>971</v>
      </c>
      <c r="S637" s="748">
        <v>0.61799999999999999</v>
      </c>
      <c r="T637" s="757">
        <f>EEIO_EmissionFactors[[#This Row],[GHG Emissions (kg CO2e/2021 USD)]]/1000</f>
        <v>6.1799999999999995E-4</v>
      </c>
      <c r="U637" s="748">
        <v>483000</v>
      </c>
    </row>
    <row r="638" spans="16:21">
      <c r="P638" s="748">
        <v>483114</v>
      </c>
      <c r="Q638" s="737" t="s">
        <v>1846</v>
      </c>
      <c r="R638" s="748" t="s">
        <v>971</v>
      </c>
      <c r="S638" s="748">
        <v>0.61799999999999999</v>
      </c>
      <c r="T638" s="757">
        <f>EEIO_EmissionFactors[[#This Row],[GHG Emissions (kg CO2e/2021 USD)]]/1000</f>
        <v>6.1799999999999995E-4</v>
      </c>
      <c r="U638" s="748">
        <v>483000</v>
      </c>
    </row>
    <row r="639" spans="16:21">
      <c r="P639" s="748">
        <v>483211</v>
      </c>
      <c r="Q639" s="737" t="s">
        <v>1047</v>
      </c>
      <c r="R639" s="748" t="s">
        <v>971</v>
      </c>
      <c r="S639" s="748">
        <v>0.61799999999999999</v>
      </c>
      <c r="T639" s="757">
        <f>EEIO_EmissionFactors[[#This Row],[GHG Emissions (kg CO2e/2021 USD)]]/1000</f>
        <v>6.1799999999999995E-4</v>
      </c>
      <c r="U639" s="748">
        <v>483000</v>
      </c>
    </row>
    <row r="640" spans="16:21">
      <c r="P640" s="748">
        <v>483212</v>
      </c>
      <c r="Q640" s="737" t="s">
        <v>1074</v>
      </c>
      <c r="R640" s="748" t="s">
        <v>971</v>
      </c>
      <c r="S640" s="748">
        <v>0.61799999999999999</v>
      </c>
      <c r="T640" s="757">
        <f>EEIO_EmissionFactors[[#This Row],[GHG Emissions (kg CO2e/2021 USD)]]/1000</f>
        <v>6.1799999999999995E-4</v>
      </c>
      <c r="U640" s="748">
        <v>483000</v>
      </c>
    </row>
    <row r="641" spans="16:21">
      <c r="P641" s="748">
        <v>484110</v>
      </c>
      <c r="Q641" s="737" t="s">
        <v>1060</v>
      </c>
      <c r="R641" s="748" t="s">
        <v>971</v>
      </c>
      <c r="S641" s="748">
        <v>1.115</v>
      </c>
      <c r="T641" s="757">
        <f>EEIO_EmissionFactors[[#This Row],[GHG Emissions (kg CO2e/2021 USD)]]/1000</f>
        <v>1.1149999999999999E-3</v>
      </c>
      <c r="U641" s="748">
        <v>484000</v>
      </c>
    </row>
    <row r="642" spans="16:21">
      <c r="P642" s="748">
        <v>484121</v>
      </c>
      <c r="Q642" s="737" t="s">
        <v>1067</v>
      </c>
      <c r="R642" s="748" t="s">
        <v>971</v>
      </c>
      <c r="S642" s="748">
        <v>1.115</v>
      </c>
      <c r="T642" s="757">
        <f>EEIO_EmissionFactors[[#This Row],[GHG Emissions (kg CO2e/2021 USD)]]/1000</f>
        <v>1.1149999999999999E-3</v>
      </c>
      <c r="U642" s="748">
        <v>484000</v>
      </c>
    </row>
    <row r="643" spans="16:21">
      <c r="P643" s="748">
        <v>484122</v>
      </c>
      <c r="Q643" s="737" t="s">
        <v>1073</v>
      </c>
      <c r="R643" s="748" t="s">
        <v>971</v>
      </c>
      <c r="S643" s="748">
        <v>1.115</v>
      </c>
      <c r="T643" s="757">
        <f>EEIO_EmissionFactors[[#This Row],[GHG Emissions (kg CO2e/2021 USD)]]/1000</f>
        <v>1.1149999999999999E-3</v>
      </c>
      <c r="U643" s="748">
        <v>484000</v>
      </c>
    </row>
    <row r="644" spans="16:21">
      <c r="P644" s="748">
        <v>484210</v>
      </c>
      <c r="Q644" s="737" t="s">
        <v>1847</v>
      </c>
      <c r="R644" s="748" t="s">
        <v>971</v>
      </c>
      <c r="S644" s="748">
        <v>1.115</v>
      </c>
      <c r="T644" s="757">
        <f>EEIO_EmissionFactors[[#This Row],[GHG Emissions (kg CO2e/2021 USD)]]/1000</f>
        <v>1.1149999999999999E-3</v>
      </c>
      <c r="U644" s="748">
        <v>484000</v>
      </c>
    </row>
    <row r="645" spans="16:21">
      <c r="P645" s="748">
        <v>484220</v>
      </c>
      <c r="Q645" s="737" t="s">
        <v>1848</v>
      </c>
      <c r="R645" s="748" t="s">
        <v>971</v>
      </c>
      <c r="S645" s="748">
        <v>1.115</v>
      </c>
      <c r="T645" s="757">
        <f>EEIO_EmissionFactors[[#This Row],[GHG Emissions (kg CO2e/2021 USD)]]/1000</f>
        <v>1.1149999999999999E-3</v>
      </c>
      <c r="U645" s="748">
        <v>484000</v>
      </c>
    </row>
    <row r="646" spans="16:21">
      <c r="P646" s="748">
        <v>484230</v>
      </c>
      <c r="Q646" s="737" t="s">
        <v>1849</v>
      </c>
      <c r="R646" s="748" t="s">
        <v>971</v>
      </c>
      <c r="S646" s="748">
        <v>1.115</v>
      </c>
      <c r="T646" s="757">
        <f>EEIO_EmissionFactors[[#This Row],[GHG Emissions (kg CO2e/2021 USD)]]/1000</f>
        <v>1.1149999999999999E-3</v>
      </c>
      <c r="U646" s="748">
        <v>484000</v>
      </c>
    </row>
    <row r="647" spans="16:21">
      <c r="P647" s="748">
        <v>485111</v>
      </c>
      <c r="Q647" s="737" t="s">
        <v>1850</v>
      </c>
      <c r="R647" s="748" t="s">
        <v>971</v>
      </c>
      <c r="S647" s="748">
        <v>0.499</v>
      </c>
      <c r="T647" s="757">
        <f>EEIO_EmissionFactors[[#This Row],[GHG Emissions (kg CO2e/2021 USD)]]/1000</f>
        <v>4.9899999999999999E-4</v>
      </c>
      <c r="U647" s="748">
        <v>485000</v>
      </c>
    </row>
    <row r="648" spans="16:21">
      <c r="P648" s="748">
        <v>485112</v>
      </c>
      <c r="Q648" s="737" t="s">
        <v>1094</v>
      </c>
      <c r="R648" s="748" t="s">
        <v>971</v>
      </c>
      <c r="S648" s="748">
        <v>0.499</v>
      </c>
      <c r="T648" s="757">
        <f>EEIO_EmissionFactors[[#This Row],[GHG Emissions (kg CO2e/2021 USD)]]/1000</f>
        <v>4.9899999999999999E-4</v>
      </c>
      <c r="U648" s="748">
        <v>485000</v>
      </c>
    </row>
    <row r="649" spans="16:21">
      <c r="P649" s="748">
        <v>485113</v>
      </c>
      <c r="Q649" s="737" t="s">
        <v>1851</v>
      </c>
      <c r="R649" s="748" t="s">
        <v>971</v>
      </c>
      <c r="S649" s="748">
        <v>0.499</v>
      </c>
      <c r="T649" s="757">
        <f>EEIO_EmissionFactors[[#This Row],[GHG Emissions (kg CO2e/2021 USD)]]/1000</f>
        <v>4.9899999999999999E-4</v>
      </c>
      <c r="U649" s="748">
        <v>485000</v>
      </c>
    </row>
    <row r="650" spans="16:21">
      <c r="P650" s="748">
        <v>485119</v>
      </c>
      <c r="Q650" s="737" t="s">
        <v>1852</v>
      </c>
      <c r="R650" s="748" t="s">
        <v>971</v>
      </c>
      <c r="S650" s="748">
        <v>0.499</v>
      </c>
      <c r="T650" s="757">
        <f>EEIO_EmissionFactors[[#This Row],[GHG Emissions (kg CO2e/2021 USD)]]/1000</f>
        <v>4.9899999999999999E-4</v>
      </c>
      <c r="U650" s="748">
        <v>485000</v>
      </c>
    </row>
    <row r="651" spans="16:21">
      <c r="P651" s="748">
        <v>485210</v>
      </c>
      <c r="Q651" s="737" t="s">
        <v>1853</v>
      </c>
      <c r="R651" s="748" t="s">
        <v>971</v>
      </c>
      <c r="S651" s="748">
        <v>0.499</v>
      </c>
      <c r="T651" s="757">
        <f>EEIO_EmissionFactors[[#This Row],[GHG Emissions (kg CO2e/2021 USD)]]/1000</f>
        <v>4.9899999999999999E-4</v>
      </c>
      <c r="U651" s="748">
        <v>485000</v>
      </c>
    </row>
    <row r="652" spans="16:21">
      <c r="P652" s="748">
        <v>485310</v>
      </c>
      <c r="Q652" s="737" t="s">
        <v>1107</v>
      </c>
      <c r="R652" s="748" t="s">
        <v>971</v>
      </c>
      <c r="S652" s="748">
        <v>0.499</v>
      </c>
      <c r="T652" s="757">
        <f>EEIO_EmissionFactors[[#This Row],[GHG Emissions (kg CO2e/2021 USD)]]/1000</f>
        <v>4.9899999999999999E-4</v>
      </c>
      <c r="U652" s="748">
        <v>485000</v>
      </c>
    </row>
    <row r="653" spans="16:21">
      <c r="P653" s="748">
        <v>485320</v>
      </c>
      <c r="Q653" s="737" t="s">
        <v>1112</v>
      </c>
      <c r="R653" s="748" t="s">
        <v>971</v>
      </c>
      <c r="S653" s="748">
        <v>0.499</v>
      </c>
      <c r="T653" s="757">
        <f>EEIO_EmissionFactors[[#This Row],[GHG Emissions (kg CO2e/2021 USD)]]/1000</f>
        <v>4.9899999999999999E-4</v>
      </c>
      <c r="U653" s="748">
        <v>485000</v>
      </c>
    </row>
    <row r="654" spans="16:21">
      <c r="P654" s="748">
        <v>485410</v>
      </c>
      <c r="Q654" s="737" t="s">
        <v>1854</v>
      </c>
      <c r="R654" s="748" t="s">
        <v>971</v>
      </c>
      <c r="S654" s="748">
        <v>0.499</v>
      </c>
      <c r="T654" s="757">
        <f>EEIO_EmissionFactors[[#This Row],[GHG Emissions (kg CO2e/2021 USD)]]/1000</f>
        <v>4.9899999999999999E-4</v>
      </c>
      <c r="U654" s="748">
        <v>485000</v>
      </c>
    </row>
    <row r="655" spans="16:21">
      <c r="P655" s="748">
        <v>485510</v>
      </c>
      <c r="Q655" s="737" t="s">
        <v>1855</v>
      </c>
      <c r="R655" s="748" t="s">
        <v>971</v>
      </c>
      <c r="S655" s="748">
        <v>0.499</v>
      </c>
      <c r="T655" s="757">
        <f>EEIO_EmissionFactors[[#This Row],[GHG Emissions (kg CO2e/2021 USD)]]/1000</f>
        <v>4.9899999999999999E-4</v>
      </c>
      <c r="U655" s="748">
        <v>485000</v>
      </c>
    </row>
    <row r="656" spans="16:21">
      <c r="P656" s="748">
        <v>485991</v>
      </c>
      <c r="Q656" s="737" t="s">
        <v>1856</v>
      </c>
      <c r="R656" s="748" t="s">
        <v>971</v>
      </c>
      <c r="S656" s="748">
        <v>0.499</v>
      </c>
      <c r="T656" s="757">
        <f>EEIO_EmissionFactors[[#This Row],[GHG Emissions (kg CO2e/2021 USD)]]/1000</f>
        <v>4.9899999999999999E-4</v>
      </c>
      <c r="U656" s="748">
        <v>485000</v>
      </c>
    </row>
    <row r="657" spans="16:21">
      <c r="P657" s="748">
        <v>485999</v>
      </c>
      <c r="Q657" s="737" t="s">
        <v>1102</v>
      </c>
      <c r="R657" s="748" t="s">
        <v>971</v>
      </c>
      <c r="S657" s="748">
        <v>0.499</v>
      </c>
      <c r="T657" s="757">
        <f>EEIO_EmissionFactors[[#This Row],[GHG Emissions (kg CO2e/2021 USD)]]/1000</f>
        <v>4.9899999999999999E-4</v>
      </c>
      <c r="U657" s="748">
        <v>485000</v>
      </c>
    </row>
    <row r="658" spans="16:21">
      <c r="P658" s="748">
        <v>486110</v>
      </c>
      <c r="Q658" s="737" t="s">
        <v>1857</v>
      </c>
      <c r="R658" s="748" t="s">
        <v>971</v>
      </c>
      <c r="S658" s="748">
        <v>1.5580000000000001</v>
      </c>
      <c r="T658" s="757">
        <f>EEIO_EmissionFactors[[#This Row],[GHG Emissions (kg CO2e/2021 USD)]]/1000</f>
        <v>1.5580000000000001E-3</v>
      </c>
      <c r="U658" s="748">
        <v>486000</v>
      </c>
    </row>
    <row r="659" spans="16:21">
      <c r="P659" s="748">
        <v>486210</v>
      </c>
      <c r="Q659" s="737" t="s">
        <v>1858</v>
      </c>
      <c r="R659" s="748" t="s">
        <v>971</v>
      </c>
      <c r="S659" s="748">
        <v>1.5580000000000001</v>
      </c>
      <c r="T659" s="757">
        <f>EEIO_EmissionFactors[[#This Row],[GHG Emissions (kg CO2e/2021 USD)]]/1000</f>
        <v>1.5580000000000001E-3</v>
      </c>
      <c r="U659" s="748">
        <v>486000</v>
      </c>
    </row>
    <row r="660" spans="16:21">
      <c r="P660" s="748">
        <v>486910</v>
      </c>
      <c r="Q660" s="737" t="s">
        <v>1859</v>
      </c>
      <c r="R660" s="748" t="s">
        <v>971</v>
      </c>
      <c r="S660" s="748">
        <v>1.5580000000000001</v>
      </c>
      <c r="T660" s="757">
        <f>EEIO_EmissionFactors[[#This Row],[GHG Emissions (kg CO2e/2021 USD)]]/1000</f>
        <v>1.5580000000000001E-3</v>
      </c>
      <c r="U660" s="748">
        <v>486000</v>
      </c>
    </row>
    <row r="661" spans="16:21">
      <c r="P661" s="748">
        <v>486990</v>
      </c>
      <c r="Q661" s="737" t="s">
        <v>1860</v>
      </c>
      <c r="R661" s="748" t="s">
        <v>971</v>
      </c>
      <c r="S661" s="748">
        <v>1.5580000000000001</v>
      </c>
      <c r="T661" s="757">
        <f>EEIO_EmissionFactors[[#This Row],[GHG Emissions (kg CO2e/2021 USD)]]/1000</f>
        <v>1.5580000000000001E-3</v>
      </c>
      <c r="U661" s="748">
        <v>486000</v>
      </c>
    </row>
    <row r="662" spans="16:21">
      <c r="P662" s="748">
        <v>487110</v>
      </c>
      <c r="Q662" s="737" t="s">
        <v>1861</v>
      </c>
      <c r="R662" s="748" t="s">
        <v>971</v>
      </c>
      <c r="S662" s="748">
        <v>0.20799999999999999</v>
      </c>
      <c r="T662" s="757">
        <f>EEIO_EmissionFactors[[#This Row],[GHG Emissions (kg CO2e/2021 USD)]]/1000</f>
        <v>2.0799999999999999E-4</v>
      </c>
      <c r="U662" s="748" t="s">
        <v>1862</v>
      </c>
    </row>
    <row r="663" spans="16:21">
      <c r="P663" s="748">
        <v>487210</v>
      </c>
      <c r="Q663" s="737" t="s">
        <v>1863</v>
      </c>
      <c r="R663" s="748" t="s">
        <v>971</v>
      </c>
      <c r="S663" s="748">
        <v>0.20799999999999999</v>
      </c>
      <c r="T663" s="757">
        <f>EEIO_EmissionFactors[[#This Row],[GHG Emissions (kg CO2e/2021 USD)]]/1000</f>
        <v>2.0799999999999999E-4</v>
      </c>
      <c r="U663" s="748" t="s">
        <v>1862</v>
      </c>
    </row>
    <row r="664" spans="16:21">
      <c r="P664" s="748">
        <v>487990</v>
      </c>
      <c r="Q664" s="737" t="s">
        <v>1864</v>
      </c>
      <c r="R664" s="748" t="s">
        <v>971</v>
      </c>
      <c r="S664" s="748">
        <v>0.20799999999999999</v>
      </c>
      <c r="T664" s="757">
        <f>EEIO_EmissionFactors[[#This Row],[GHG Emissions (kg CO2e/2021 USD)]]/1000</f>
        <v>2.0799999999999999E-4</v>
      </c>
      <c r="U664" s="748" t="s">
        <v>1862</v>
      </c>
    </row>
    <row r="665" spans="16:21">
      <c r="P665" s="748">
        <v>488111</v>
      </c>
      <c r="Q665" s="737" t="s">
        <v>1865</v>
      </c>
      <c r="R665" s="748" t="s">
        <v>971</v>
      </c>
      <c r="S665" s="748">
        <v>0.20799999999999999</v>
      </c>
      <c r="T665" s="757">
        <f>EEIO_EmissionFactors[[#This Row],[GHG Emissions (kg CO2e/2021 USD)]]/1000</f>
        <v>2.0799999999999999E-4</v>
      </c>
      <c r="U665" s="748" t="s">
        <v>1862</v>
      </c>
    </row>
    <row r="666" spans="16:21">
      <c r="P666" s="748">
        <v>488119</v>
      </c>
      <c r="Q666" s="737" t="s">
        <v>1866</v>
      </c>
      <c r="R666" s="748" t="s">
        <v>971</v>
      </c>
      <c r="S666" s="748">
        <v>0.20799999999999999</v>
      </c>
      <c r="T666" s="757">
        <f>EEIO_EmissionFactors[[#This Row],[GHG Emissions (kg CO2e/2021 USD)]]/1000</f>
        <v>2.0799999999999999E-4</v>
      </c>
      <c r="U666" s="748" t="s">
        <v>1862</v>
      </c>
    </row>
    <row r="667" spans="16:21">
      <c r="P667" s="748">
        <v>488190</v>
      </c>
      <c r="Q667" s="737" t="s">
        <v>1867</v>
      </c>
      <c r="R667" s="748" t="s">
        <v>971</v>
      </c>
      <c r="S667" s="748">
        <v>0.20799999999999999</v>
      </c>
      <c r="T667" s="757">
        <f>EEIO_EmissionFactors[[#This Row],[GHG Emissions (kg CO2e/2021 USD)]]/1000</f>
        <v>2.0799999999999999E-4</v>
      </c>
      <c r="U667" s="748" t="s">
        <v>1862</v>
      </c>
    </row>
    <row r="668" spans="16:21">
      <c r="P668" s="748">
        <v>488210</v>
      </c>
      <c r="Q668" s="737" t="s">
        <v>1868</v>
      </c>
      <c r="R668" s="748" t="s">
        <v>971</v>
      </c>
      <c r="S668" s="748">
        <v>0.20799999999999999</v>
      </c>
      <c r="T668" s="757">
        <f>EEIO_EmissionFactors[[#This Row],[GHG Emissions (kg CO2e/2021 USD)]]/1000</f>
        <v>2.0799999999999999E-4</v>
      </c>
      <c r="U668" s="748" t="s">
        <v>1862</v>
      </c>
    </row>
    <row r="669" spans="16:21">
      <c r="P669" s="748">
        <v>488310</v>
      </c>
      <c r="Q669" s="737" t="s">
        <v>1869</v>
      </c>
      <c r="R669" s="748" t="s">
        <v>971</v>
      </c>
      <c r="S669" s="748">
        <v>0.20799999999999999</v>
      </c>
      <c r="T669" s="757">
        <f>EEIO_EmissionFactors[[#This Row],[GHG Emissions (kg CO2e/2021 USD)]]/1000</f>
        <v>2.0799999999999999E-4</v>
      </c>
      <c r="U669" s="748" t="s">
        <v>1862</v>
      </c>
    </row>
    <row r="670" spans="16:21">
      <c r="P670" s="748">
        <v>488320</v>
      </c>
      <c r="Q670" s="737" t="s">
        <v>1870</v>
      </c>
      <c r="R670" s="748" t="s">
        <v>971</v>
      </c>
      <c r="S670" s="748">
        <v>0.20799999999999999</v>
      </c>
      <c r="T670" s="757">
        <f>EEIO_EmissionFactors[[#This Row],[GHG Emissions (kg CO2e/2021 USD)]]/1000</f>
        <v>2.0799999999999999E-4</v>
      </c>
      <c r="U670" s="748" t="s">
        <v>1862</v>
      </c>
    </row>
    <row r="671" spans="16:21">
      <c r="P671" s="748">
        <v>488330</v>
      </c>
      <c r="Q671" s="737" t="s">
        <v>1871</v>
      </c>
      <c r="R671" s="748" t="s">
        <v>971</v>
      </c>
      <c r="S671" s="748">
        <v>0.20799999999999999</v>
      </c>
      <c r="T671" s="757">
        <f>EEIO_EmissionFactors[[#This Row],[GHG Emissions (kg CO2e/2021 USD)]]/1000</f>
        <v>2.0799999999999999E-4</v>
      </c>
      <c r="U671" s="748" t="s">
        <v>1862</v>
      </c>
    </row>
    <row r="672" spans="16:21">
      <c r="P672" s="748">
        <v>488390</v>
      </c>
      <c r="Q672" s="737" t="s">
        <v>1872</v>
      </c>
      <c r="R672" s="748" t="s">
        <v>971</v>
      </c>
      <c r="S672" s="748">
        <v>0.20799999999999999</v>
      </c>
      <c r="T672" s="757">
        <f>EEIO_EmissionFactors[[#This Row],[GHG Emissions (kg CO2e/2021 USD)]]/1000</f>
        <v>2.0799999999999999E-4</v>
      </c>
      <c r="U672" s="748" t="s">
        <v>1862</v>
      </c>
    </row>
    <row r="673" spans="16:21">
      <c r="P673" s="748">
        <v>488410</v>
      </c>
      <c r="Q673" s="737" t="s">
        <v>1873</v>
      </c>
      <c r="R673" s="748" t="s">
        <v>971</v>
      </c>
      <c r="S673" s="748">
        <v>0.20799999999999999</v>
      </c>
      <c r="T673" s="757">
        <f>EEIO_EmissionFactors[[#This Row],[GHG Emissions (kg CO2e/2021 USD)]]/1000</f>
        <v>2.0799999999999999E-4</v>
      </c>
      <c r="U673" s="748" t="s">
        <v>1862</v>
      </c>
    </row>
    <row r="674" spans="16:21">
      <c r="P674" s="748">
        <v>488490</v>
      </c>
      <c r="Q674" s="737" t="s">
        <v>1874</v>
      </c>
      <c r="R674" s="748" t="s">
        <v>971</v>
      </c>
      <c r="S674" s="748">
        <v>0.20799999999999999</v>
      </c>
      <c r="T674" s="757">
        <f>EEIO_EmissionFactors[[#This Row],[GHG Emissions (kg CO2e/2021 USD)]]/1000</f>
        <v>2.0799999999999999E-4</v>
      </c>
      <c r="U674" s="748" t="s">
        <v>1862</v>
      </c>
    </row>
    <row r="675" spans="16:21">
      <c r="P675" s="748">
        <v>488510</v>
      </c>
      <c r="Q675" s="737" t="s">
        <v>1092</v>
      </c>
      <c r="R675" s="748" t="s">
        <v>971</v>
      </c>
      <c r="S675" s="748">
        <v>0.20799999999999999</v>
      </c>
      <c r="T675" s="757">
        <f>EEIO_EmissionFactors[[#This Row],[GHG Emissions (kg CO2e/2021 USD)]]/1000</f>
        <v>2.0799999999999999E-4</v>
      </c>
      <c r="U675" s="748" t="s">
        <v>1862</v>
      </c>
    </row>
    <row r="676" spans="16:21">
      <c r="P676" s="748">
        <v>488991</v>
      </c>
      <c r="Q676" s="737" t="s">
        <v>1106</v>
      </c>
      <c r="R676" s="748" t="s">
        <v>971</v>
      </c>
      <c r="S676" s="748">
        <v>0.20799999999999999</v>
      </c>
      <c r="T676" s="757">
        <f>EEIO_EmissionFactors[[#This Row],[GHG Emissions (kg CO2e/2021 USD)]]/1000</f>
        <v>2.0799999999999999E-4</v>
      </c>
      <c r="U676" s="748" t="s">
        <v>1862</v>
      </c>
    </row>
    <row r="677" spans="16:21">
      <c r="P677" s="748">
        <v>488999</v>
      </c>
      <c r="Q677" s="737" t="s">
        <v>1875</v>
      </c>
      <c r="R677" s="748" t="s">
        <v>971</v>
      </c>
      <c r="S677" s="748">
        <v>0.20799999999999999</v>
      </c>
      <c r="T677" s="757">
        <f>EEIO_EmissionFactors[[#This Row],[GHG Emissions (kg CO2e/2021 USD)]]/1000</f>
        <v>2.0799999999999999E-4</v>
      </c>
      <c r="U677" s="748" t="s">
        <v>1862</v>
      </c>
    </row>
    <row r="678" spans="16:21">
      <c r="P678" s="748">
        <v>491110</v>
      </c>
      <c r="Q678" s="737" t="s">
        <v>1101</v>
      </c>
      <c r="R678" s="748" t="s">
        <v>971</v>
      </c>
      <c r="S678" s="748">
        <v>0.19</v>
      </c>
      <c r="T678" s="757">
        <f>EEIO_EmissionFactors[[#This Row],[GHG Emissions (kg CO2e/2021 USD)]]/1000</f>
        <v>1.9000000000000001E-4</v>
      </c>
      <c r="U678" s="748">
        <v>491000</v>
      </c>
    </row>
    <row r="679" spans="16:21">
      <c r="P679" s="748">
        <v>492110</v>
      </c>
      <c r="Q679" s="737" t="s">
        <v>1111</v>
      </c>
      <c r="R679" s="748" t="s">
        <v>971</v>
      </c>
      <c r="S679" s="748">
        <v>0.25700000000000001</v>
      </c>
      <c r="T679" s="757">
        <f>EEIO_EmissionFactors[[#This Row],[GHG Emissions (kg CO2e/2021 USD)]]/1000</f>
        <v>2.5700000000000001E-4</v>
      </c>
      <c r="U679" s="748">
        <v>492000</v>
      </c>
    </row>
    <row r="680" spans="16:21">
      <c r="P680" s="748">
        <v>492210</v>
      </c>
      <c r="Q680" s="737" t="s">
        <v>1876</v>
      </c>
      <c r="R680" s="748" t="s">
        <v>971</v>
      </c>
      <c r="S680" s="748">
        <v>0.25700000000000001</v>
      </c>
      <c r="T680" s="757">
        <f>EEIO_EmissionFactors[[#This Row],[GHG Emissions (kg CO2e/2021 USD)]]/1000</f>
        <v>2.5700000000000001E-4</v>
      </c>
      <c r="U680" s="748">
        <v>492000</v>
      </c>
    </row>
    <row r="681" spans="16:21">
      <c r="P681" s="748">
        <v>493110</v>
      </c>
      <c r="Q681" s="737" t="s">
        <v>1080</v>
      </c>
      <c r="R681" s="748" t="s">
        <v>971</v>
      </c>
      <c r="S681" s="748">
        <v>0.56799999999999995</v>
      </c>
      <c r="T681" s="757">
        <f>EEIO_EmissionFactors[[#This Row],[GHG Emissions (kg CO2e/2021 USD)]]/1000</f>
        <v>5.6799999999999993E-4</v>
      </c>
      <c r="U681" s="748">
        <v>493000</v>
      </c>
    </row>
    <row r="682" spans="16:21">
      <c r="P682" s="748">
        <v>493120</v>
      </c>
      <c r="Q682" s="737" t="s">
        <v>1086</v>
      </c>
      <c r="R682" s="748" t="s">
        <v>971</v>
      </c>
      <c r="S682" s="748">
        <v>0.56799999999999995</v>
      </c>
      <c r="T682" s="757">
        <f>EEIO_EmissionFactors[[#This Row],[GHG Emissions (kg CO2e/2021 USD)]]/1000</f>
        <v>5.6799999999999993E-4</v>
      </c>
      <c r="U682" s="748">
        <v>493000</v>
      </c>
    </row>
    <row r="683" spans="16:21">
      <c r="P683" s="748">
        <v>493130</v>
      </c>
      <c r="Q683" s="737" t="s">
        <v>1877</v>
      </c>
      <c r="R683" s="748" t="s">
        <v>971</v>
      </c>
      <c r="S683" s="748">
        <v>0.56799999999999995</v>
      </c>
      <c r="T683" s="757">
        <f>EEIO_EmissionFactors[[#This Row],[GHG Emissions (kg CO2e/2021 USD)]]/1000</f>
        <v>5.6799999999999993E-4</v>
      </c>
      <c r="U683" s="748">
        <v>493000</v>
      </c>
    </row>
    <row r="684" spans="16:21">
      <c r="P684" s="748">
        <v>493190</v>
      </c>
      <c r="Q684" s="737" t="s">
        <v>1878</v>
      </c>
      <c r="R684" s="748" t="s">
        <v>971</v>
      </c>
      <c r="S684" s="748">
        <v>0.56799999999999995</v>
      </c>
      <c r="T684" s="757">
        <f>EEIO_EmissionFactors[[#This Row],[GHG Emissions (kg CO2e/2021 USD)]]/1000</f>
        <v>5.6799999999999993E-4</v>
      </c>
      <c r="U684" s="748">
        <v>493000</v>
      </c>
    </row>
    <row r="685" spans="16:21">
      <c r="P685" s="748">
        <v>511110</v>
      </c>
      <c r="Q685" s="737" t="s">
        <v>1879</v>
      </c>
      <c r="R685" s="748" t="s">
        <v>971</v>
      </c>
      <c r="S685" s="748">
        <v>0.13100000000000001</v>
      </c>
      <c r="T685" s="757">
        <f>EEIO_EmissionFactors[[#This Row],[GHG Emissions (kg CO2e/2021 USD)]]/1000</f>
        <v>1.3100000000000001E-4</v>
      </c>
      <c r="U685" s="748">
        <v>511110</v>
      </c>
    </row>
    <row r="686" spans="16:21">
      <c r="P686" s="748">
        <v>511120</v>
      </c>
      <c r="Q686" s="737" t="s">
        <v>1880</v>
      </c>
      <c r="R686" s="748" t="s">
        <v>971</v>
      </c>
      <c r="S686" s="748">
        <v>0.13600000000000001</v>
      </c>
      <c r="T686" s="757">
        <f>EEIO_EmissionFactors[[#This Row],[GHG Emissions (kg CO2e/2021 USD)]]/1000</f>
        <v>1.36E-4</v>
      </c>
      <c r="U686" s="748">
        <v>511120</v>
      </c>
    </row>
    <row r="687" spans="16:21">
      <c r="P687" s="748">
        <v>511130</v>
      </c>
      <c r="Q687" s="737" t="s">
        <v>1881</v>
      </c>
      <c r="R687" s="748" t="s">
        <v>971</v>
      </c>
      <c r="S687" s="748">
        <v>0.125</v>
      </c>
      <c r="T687" s="757">
        <f>EEIO_EmissionFactors[[#This Row],[GHG Emissions (kg CO2e/2021 USD)]]/1000</f>
        <v>1.25E-4</v>
      </c>
      <c r="U687" s="748">
        <v>511130</v>
      </c>
    </row>
    <row r="688" spans="16:21">
      <c r="P688" s="748">
        <v>511140</v>
      </c>
      <c r="Q688" s="737" t="s">
        <v>1882</v>
      </c>
      <c r="R688" s="748" t="s">
        <v>971</v>
      </c>
      <c r="S688" s="748">
        <v>0.16</v>
      </c>
      <c r="T688" s="757">
        <f>EEIO_EmissionFactors[[#This Row],[GHG Emissions (kg CO2e/2021 USD)]]/1000</f>
        <v>1.6000000000000001E-4</v>
      </c>
      <c r="U688" s="748" t="s">
        <v>1883</v>
      </c>
    </row>
    <row r="689" spans="16:21">
      <c r="P689" s="748">
        <v>511191</v>
      </c>
      <c r="Q689" s="737" t="s">
        <v>1884</v>
      </c>
      <c r="R689" s="748" t="s">
        <v>971</v>
      </c>
      <c r="S689" s="748">
        <v>0.16</v>
      </c>
      <c r="T689" s="757">
        <f>EEIO_EmissionFactors[[#This Row],[GHG Emissions (kg CO2e/2021 USD)]]/1000</f>
        <v>1.6000000000000001E-4</v>
      </c>
      <c r="U689" s="748" t="s">
        <v>1883</v>
      </c>
    </row>
    <row r="690" spans="16:21">
      <c r="P690" s="748">
        <v>511199</v>
      </c>
      <c r="Q690" s="737" t="s">
        <v>1885</v>
      </c>
      <c r="R690" s="748" t="s">
        <v>971</v>
      </c>
      <c r="S690" s="748">
        <v>0.16</v>
      </c>
      <c r="T690" s="757">
        <f>EEIO_EmissionFactors[[#This Row],[GHG Emissions (kg CO2e/2021 USD)]]/1000</f>
        <v>1.6000000000000001E-4</v>
      </c>
      <c r="U690" s="748" t="s">
        <v>1883</v>
      </c>
    </row>
    <row r="691" spans="16:21">
      <c r="P691" s="748">
        <v>511210</v>
      </c>
      <c r="Q691" s="737" t="s">
        <v>1886</v>
      </c>
      <c r="R691" s="748" t="s">
        <v>971</v>
      </c>
      <c r="S691" s="748">
        <v>9.7000000000000003E-2</v>
      </c>
      <c r="T691" s="757">
        <f>EEIO_EmissionFactors[[#This Row],[GHG Emissions (kg CO2e/2021 USD)]]/1000</f>
        <v>9.7E-5</v>
      </c>
      <c r="U691" s="748">
        <v>511200</v>
      </c>
    </row>
    <row r="692" spans="16:21">
      <c r="P692" s="748">
        <v>512110</v>
      </c>
      <c r="Q692" s="737" t="s">
        <v>1887</v>
      </c>
      <c r="R692" s="748" t="s">
        <v>971</v>
      </c>
      <c r="S692" s="748">
        <v>7.0999999999999994E-2</v>
      </c>
      <c r="T692" s="757">
        <f>EEIO_EmissionFactors[[#This Row],[GHG Emissions (kg CO2e/2021 USD)]]/1000</f>
        <v>7.0999999999999991E-5</v>
      </c>
      <c r="U692" s="748">
        <v>512100</v>
      </c>
    </row>
    <row r="693" spans="16:21">
      <c r="P693" s="748">
        <v>512120</v>
      </c>
      <c r="Q693" s="737" t="s">
        <v>1888</v>
      </c>
      <c r="R693" s="748" t="s">
        <v>971</v>
      </c>
      <c r="S693" s="748">
        <v>7.0999999999999994E-2</v>
      </c>
      <c r="T693" s="757">
        <f>EEIO_EmissionFactors[[#This Row],[GHG Emissions (kg CO2e/2021 USD)]]/1000</f>
        <v>7.0999999999999991E-5</v>
      </c>
      <c r="U693" s="748">
        <v>512100</v>
      </c>
    </row>
    <row r="694" spans="16:21">
      <c r="P694" s="748">
        <v>512131</v>
      </c>
      <c r="Q694" s="737" t="s">
        <v>1889</v>
      </c>
      <c r="R694" s="748" t="s">
        <v>971</v>
      </c>
      <c r="S694" s="748">
        <v>7.0999999999999994E-2</v>
      </c>
      <c r="T694" s="757">
        <f>EEIO_EmissionFactors[[#This Row],[GHG Emissions (kg CO2e/2021 USD)]]/1000</f>
        <v>7.0999999999999991E-5</v>
      </c>
      <c r="U694" s="748">
        <v>512100</v>
      </c>
    </row>
    <row r="695" spans="16:21">
      <c r="P695" s="748">
        <v>512132</v>
      </c>
      <c r="Q695" s="737" t="s">
        <v>1890</v>
      </c>
      <c r="R695" s="748" t="s">
        <v>971</v>
      </c>
      <c r="S695" s="748">
        <v>7.0999999999999994E-2</v>
      </c>
      <c r="T695" s="757">
        <f>EEIO_EmissionFactors[[#This Row],[GHG Emissions (kg CO2e/2021 USD)]]/1000</f>
        <v>7.0999999999999991E-5</v>
      </c>
      <c r="U695" s="748">
        <v>512100</v>
      </c>
    </row>
    <row r="696" spans="16:21">
      <c r="P696" s="748">
        <v>512191</v>
      </c>
      <c r="Q696" s="737" t="s">
        <v>1891</v>
      </c>
      <c r="R696" s="748" t="s">
        <v>971</v>
      </c>
      <c r="S696" s="748">
        <v>7.0999999999999994E-2</v>
      </c>
      <c r="T696" s="757">
        <f>EEIO_EmissionFactors[[#This Row],[GHG Emissions (kg CO2e/2021 USD)]]/1000</f>
        <v>7.0999999999999991E-5</v>
      </c>
      <c r="U696" s="748">
        <v>512100</v>
      </c>
    </row>
    <row r="697" spans="16:21">
      <c r="P697" s="748">
        <v>512199</v>
      </c>
      <c r="Q697" s="737" t="s">
        <v>1892</v>
      </c>
      <c r="R697" s="748" t="s">
        <v>971</v>
      </c>
      <c r="S697" s="748">
        <v>7.0999999999999994E-2</v>
      </c>
      <c r="T697" s="757">
        <f>EEIO_EmissionFactors[[#This Row],[GHG Emissions (kg CO2e/2021 USD)]]/1000</f>
        <v>7.0999999999999991E-5</v>
      </c>
      <c r="U697" s="748">
        <v>512100</v>
      </c>
    </row>
    <row r="698" spans="16:21">
      <c r="P698" s="748">
        <v>512230</v>
      </c>
      <c r="Q698" s="737" t="s">
        <v>1893</v>
      </c>
      <c r="R698" s="748" t="s">
        <v>971</v>
      </c>
      <c r="S698" s="748">
        <v>6.8000000000000005E-2</v>
      </c>
      <c r="T698" s="757">
        <f>EEIO_EmissionFactors[[#This Row],[GHG Emissions (kg CO2e/2021 USD)]]/1000</f>
        <v>6.7999999999999999E-5</v>
      </c>
      <c r="U698" s="748">
        <v>512200</v>
      </c>
    </row>
    <row r="699" spans="16:21">
      <c r="P699" s="748">
        <v>512240</v>
      </c>
      <c r="Q699" s="737" t="s">
        <v>1894</v>
      </c>
      <c r="R699" s="748" t="s">
        <v>971</v>
      </c>
      <c r="S699" s="748">
        <v>6.8000000000000005E-2</v>
      </c>
      <c r="T699" s="757">
        <f>EEIO_EmissionFactors[[#This Row],[GHG Emissions (kg CO2e/2021 USD)]]/1000</f>
        <v>6.7999999999999999E-5</v>
      </c>
      <c r="U699" s="748">
        <v>512200</v>
      </c>
    </row>
    <row r="700" spans="16:21">
      <c r="P700" s="748">
        <v>512250</v>
      </c>
      <c r="Q700" s="737" t="s">
        <v>1895</v>
      </c>
      <c r="R700" s="748" t="s">
        <v>971</v>
      </c>
      <c r="S700" s="748">
        <v>6.8000000000000005E-2</v>
      </c>
      <c r="T700" s="757">
        <f>EEIO_EmissionFactors[[#This Row],[GHG Emissions (kg CO2e/2021 USD)]]/1000</f>
        <v>6.7999999999999999E-5</v>
      </c>
      <c r="U700" s="748">
        <v>512200</v>
      </c>
    </row>
    <row r="701" spans="16:21">
      <c r="P701" s="748">
        <v>512290</v>
      </c>
      <c r="Q701" s="737" t="s">
        <v>1896</v>
      </c>
      <c r="R701" s="748" t="s">
        <v>971</v>
      </c>
      <c r="S701" s="748">
        <v>6.8000000000000005E-2</v>
      </c>
      <c r="T701" s="757">
        <f>EEIO_EmissionFactors[[#This Row],[GHG Emissions (kg CO2e/2021 USD)]]/1000</f>
        <v>6.7999999999999999E-5</v>
      </c>
      <c r="U701" s="748">
        <v>512200</v>
      </c>
    </row>
    <row r="702" spans="16:21">
      <c r="P702" s="748">
        <v>515111</v>
      </c>
      <c r="Q702" s="737" t="s">
        <v>1897</v>
      </c>
      <c r="R702" s="748" t="s">
        <v>971</v>
      </c>
      <c r="S702" s="748">
        <v>0.11</v>
      </c>
      <c r="T702" s="757">
        <f>EEIO_EmissionFactors[[#This Row],[GHG Emissions (kg CO2e/2021 USD)]]/1000</f>
        <v>1.1E-4</v>
      </c>
      <c r="U702" s="748">
        <v>515100</v>
      </c>
    </row>
    <row r="703" spans="16:21">
      <c r="P703" s="748">
        <v>515112</v>
      </c>
      <c r="Q703" s="737" t="s">
        <v>1898</v>
      </c>
      <c r="R703" s="748" t="s">
        <v>971</v>
      </c>
      <c r="S703" s="748">
        <v>0.11</v>
      </c>
      <c r="T703" s="757">
        <f>EEIO_EmissionFactors[[#This Row],[GHG Emissions (kg CO2e/2021 USD)]]/1000</f>
        <v>1.1E-4</v>
      </c>
      <c r="U703" s="748">
        <v>515100</v>
      </c>
    </row>
    <row r="704" spans="16:21">
      <c r="P704" s="748">
        <v>515120</v>
      </c>
      <c r="Q704" s="737" t="s">
        <v>1899</v>
      </c>
      <c r="R704" s="748" t="s">
        <v>971</v>
      </c>
      <c r="S704" s="748">
        <v>0.11</v>
      </c>
      <c r="T704" s="757">
        <f>EEIO_EmissionFactors[[#This Row],[GHG Emissions (kg CO2e/2021 USD)]]/1000</f>
        <v>1.1E-4</v>
      </c>
      <c r="U704" s="748">
        <v>515100</v>
      </c>
    </row>
    <row r="705" spans="16:21">
      <c r="P705" s="748">
        <v>515210</v>
      </c>
      <c r="Q705" s="737" t="s">
        <v>1900</v>
      </c>
      <c r="R705" s="748" t="s">
        <v>971</v>
      </c>
      <c r="S705" s="748">
        <v>0.14599999999999999</v>
      </c>
      <c r="T705" s="757">
        <f>EEIO_EmissionFactors[[#This Row],[GHG Emissions (kg CO2e/2021 USD)]]/1000</f>
        <v>1.46E-4</v>
      </c>
      <c r="U705" s="748">
        <v>515200</v>
      </c>
    </row>
    <row r="706" spans="16:21">
      <c r="P706" s="748">
        <v>517311</v>
      </c>
      <c r="Q706" s="737" t="s">
        <v>1901</v>
      </c>
      <c r="R706" s="748" t="s">
        <v>971</v>
      </c>
      <c r="S706" s="748">
        <v>8.2000000000000003E-2</v>
      </c>
      <c r="T706" s="757">
        <f>EEIO_EmissionFactors[[#This Row],[GHG Emissions (kg CO2e/2021 USD)]]/1000</f>
        <v>8.2000000000000001E-5</v>
      </c>
      <c r="U706" s="748">
        <v>517110</v>
      </c>
    </row>
    <row r="707" spans="16:21">
      <c r="P707" s="748">
        <v>517312</v>
      </c>
      <c r="Q707" s="737" t="s">
        <v>1902</v>
      </c>
      <c r="R707" s="748" t="s">
        <v>971</v>
      </c>
      <c r="S707" s="748">
        <v>0.16800000000000001</v>
      </c>
      <c r="T707" s="757">
        <f>EEIO_EmissionFactors[[#This Row],[GHG Emissions (kg CO2e/2021 USD)]]/1000</f>
        <v>1.6800000000000002E-4</v>
      </c>
      <c r="U707" s="748">
        <v>517210</v>
      </c>
    </row>
    <row r="708" spans="16:21">
      <c r="P708" s="748">
        <v>517410</v>
      </c>
      <c r="Q708" s="737" t="s">
        <v>1903</v>
      </c>
      <c r="R708" s="748" t="s">
        <v>971</v>
      </c>
      <c r="S708" s="748">
        <v>0.125</v>
      </c>
      <c r="T708" s="757">
        <f>EEIO_EmissionFactors[[#This Row],[GHG Emissions (kg CO2e/2021 USD)]]/1000</f>
        <v>1.25E-4</v>
      </c>
      <c r="U708" s="748" t="s">
        <v>1904</v>
      </c>
    </row>
    <row r="709" spans="16:21">
      <c r="P709" s="748">
        <v>517911</v>
      </c>
      <c r="Q709" s="737" t="s">
        <v>1905</v>
      </c>
      <c r="R709" s="748" t="s">
        <v>971</v>
      </c>
      <c r="S709" s="748">
        <v>0.125</v>
      </c>
      <c r="T709" s="757">
        <f>EEIO_EmissionFactors[[#This Row],[GHG Emissions (kg CO2e/2021 USD)]]/1000</f>
        <v>1.25E-4</v>
      </c>
      <c r="U709" s="748" t="s">
        <v>1904</v>
      </c>
    </row>
    <row r="710" spans="16:21">
      <c r="P710" s="748">
        <v>517919</v>
      </c>
      <c r="Q710" s="737" t="s">
        <v>1906</v>
      </c>
      <c r="R710" s="748" t="s">
        <v>971</v>
      </c>
      <c r="S710" s="748">
        <v>0.125</v>
      </c>
      <c r="T710" s="757">
        <f>EEIO_EmissionFactors[[#This Row],[GHG Emissions (kg CO2e/2021 USD)]]/1000</f>
        <v>1.25E-4</v>
      </c>
      <c r="U710" s="748" t="s">
        <v>1904</v>
      </c>
    </row>
    <row r="711" spans="16:21">
      <c r="P711" s="748">
        <v>518210</v>
      </c>
      <c r="Q711" s="737" t="s">
        <v>1907</v>
      </c>
      <c r="R711" s="748" t="s">
        <v>971</v>
      </c>
      <c r="S711" s="748">
        <v>0.14799999999999999</v>
      </c>
      <c r="T711" s="757">
        <f>EEIO_EmissionFactors[[#This Row],[GHG Emissions (kg CO2e/2021 USD)]]/1000</f>
        <v>1.4799999999999999E-4</v>
      </c>
      <c r="U711" s="748">
        <v>518200</v>
      </c>
    </row>
    <row r="712" spans="16:21">
      <c r="P712" s="748">
        <v>519110</v>
      </c>
      <c r="Q712" s="737" t="s">
        <v>1908</v>
      </c>
      <c r="R712" s="748" t="s">
        <v>971</v>
      </c>
      <c r="S712" s="748">
        <v>0.107</v>
      </c>
      <c r="T712" s="757">
        <f>EEIO_EmissionFactors[[#This Row],[GHG Emissions (kg CO2e/2021 USD)]]/1000</f>
        <v>1.07E-4</v>
      </c>
      <c r="U712" s="748" t="s">
        <v>1909</v>
      </c>
    </row>
    <row r="713" spans="16:21">
      <c r="P713" s="748">
        <v>519120</v>
      </c>
      <c r="Q713" s="737" t="s">
        <v>1910</v>
      </c>
      <c r="R713" s="748" t="s">
        <v>971</v>
      </c>
      <c r="S713" s="748">
        <v>0.107</v>
      </c>
      <c r="T713" s="757">
        <f>EEIO_EmissionFactors[[#This Row],[GHG Emissions (kg CO2e/2021 USD)]]/1000</f>
        <v>1.07E-4</v>
      </c>
      <c r="U713" s="748" t="s">
        <v>1909</v>
      </c>
    </row>
    <row r="714" spans="16:21">
      <c r="P714" s="748">
        <v>519130</v>
      </c>
      <c r="Q714" s="737" t="s">
        <v>1911</v>
      </c>
      <c r="R714" s="748" t="s">
        <v>971</v>
      </c>
      <c r="S714" s="748">
        <v>0.128</v>
      </c>
      <c r="T714" s="757">
        <f>EEIO_EmissionFactors[[#This Row],[GHG Emissions (kg CO2e/2021 USD)]]/1000</f>
        <v>1.2799999999999999E-4</v>
      </c>
      <c r="U714" s="748">
        <v>519130</v>
      </c>
    </row>
    <row r="715" spans="16:21">
      <c r="P715" s="748">
        <v>519190</v>
      </c>
      <c r="Q715" s="737" t="s">
        <v>1912</v>
      </c>
      <c r="R715" s="748" t="s">
        <v>971</v>
      </c>
      <c r="S715" s="748">
        <v>0.107</v>
      </c>
      <c r="T715" s="757">
        <f>EEIO_EmissionFactors[[#This Row],[GHG Emissions (kg CO2e/2021 USD)]]/1000</f>
        <v>1.07E-4</v>
      </c>
      <c r="U715" s="748" t="s">
        <v>1909</v>
      </c>
    </row>
    <row r="716" spans="16:21">
      <c r="P716" s="748">
        <v>521110</v>
      </c>
      <c r="Q716" s="737" t="s">
        <v>1913</v>
      </c>
      <c r="R716" s="748" t="s">
        <v>971</v>
      </c>
      <c r="S716" s="748">
        <v>4.8000000000000001E-2</v>
      </c>
      <c r="T716" s="757">
        <f>EEIO_EmissionFactors[[#This Row],[GHG Emissions (kg CO2e/2021 USD)]]/1000</f>
        <v>4.8000000000000001E-5</v>
      </c>
      <c r="U716" s="748" t="s">
        <v>1914</v>
      </c>
    </row>
    <row r="717" spans="16:21">
      <c r="P717" s="748">
        <v>522110</v>
      </c>
      <c r="Q717" s="737" t="s">
        <v>1915</v>
      </c>
      <c r="R717" s="748" t="s">
        <v>971</v>
      </c>
      <c r="S717" s="748">
        <v>4.8000000000000001E-2</v>
      </c>
      <c r="T717" s="757">
        <f>EEIO_EmissionFactors[[#This Row],[GHG Emissions (kg CO2e/2021 USD)]]/1000</f>
        <v>4.8000000000000001E-5</v>
      </c>
      <c r="U717" s="748" t="s">
        <v>1914</v>
      </c>
    </row>
    <row r="718" spans="16:21">
      <c r="P718" s="748">
        <v>522120</v>
      </c>
      <c r="Q718" s="737" t="s">
        <v>1916</v>
      </c>
      <c r="R718" s="748" t="s">
        <v>971</v>
      </c>
      <c r="S718" s="748">
        <v>4.8000000000000001E-2</v>
      </c>
      <c r="T718" s="757">
        <f>EEIO_EmissionFactors[[#This Row],[GHG Emissions (kg CO2e/2021 USD)]]/1000</f>
        <v>4.8000000000000001E-5</v>
      </c>
      <c r="U718" s="748" t="s">
        <v>1914</v>
      </c>
    </row>
    <row r="719" spans="16:21">
      <c r="P719" s="748">
        <v>522130</v>
      </c>
      <c r="Q719" s="737" t="s">
        <v>1917</v>
      </c>
      <c r="R719" s="748" t="s">
        <v>971</v>
      </c>
      <c r="S719" s="748">
        <v>4.8000000000000001E-2</v>
      </c>
      <c r="T719" s="757">
        <f>EEIO_EmissionFactors[[#This Row],[GHG Emissions (kg CO2e/2021 USD)]]/1000</f>
        <v>4.8000000000000001E-5</v>
      </c>
      <c r="U719" s="748" t="s">
        <v>1914</v>
      </c>
    </row>
    <row r="720" spans="16:21">
      <c r="P720" s="748">
        <v>522190</v>
      </c>
      <c r="Q720" s="737" t="s">
        <v>1918</v>
      </c>
      <c r="R720" s="748" t="s">
        <v>971</v>
      </c>
      <c r="S720" s="748">
        <v>4.8000000000000001E-2</v>
      </c>
      <c r="T720" s="757">
        <f>EEIO_EmissionFactors[[#This Row],[GHG Emissions (kg CO2e/2021 USD)]]/1000</f>
        <v>4.8000000000000001E-5</v>
      </c>
      <c r="U720" s="748" t="s">
        <v>1914</v>
      </c>
    </row>
    <row r="721" spans="16:21">
      <c r="P721" s="748">
        <v>522210</v>
      </c>
      <c r="Q721" s="737" t="s">
        <v>1919</v>
      </c>
      <c r="R721" s="748" t="s">
        <v>971</v>
      </c>
      <c r="S721" s="748">
        <v>6.4000000000000001E-2</v>
      </c>
      <c r="T721" s="757">
        <f>EEIO_EmissionFactors[[#This Row],[GHG Emissions (kg CO2e/2021 USD)]]/1000</f>
        <v>6.3999999999999997E-5</v>
      </c>
      <c r="U721" s="748" t="s">
        <v>1920</v>
      </c>
    </row>
    <row r="722" spans="16:21">
      <c r="P722" s="748">
        <v>522220</v>
      </c>
      <c r="Q722" s="737" t="s">
        <v>1921</v>
      </c>
      <c r="R722" s="748" t="s">
        <v>971</v>
      </c>
      <c r="S722" s="748">
        <v>6.4000000000000001E-2</v>
      </c>
      <c r="T722" s="757">
        <f>EEIO_EmissionFactors[[#This Row],[GHG Emissions (kg CO2e/2021 USD)]]/1000</f>
        <v>6.3999999999999997E-5</v>
      </c>
      <c r="U722" s="748" t="s">
        <v>1920</v>
      </c>
    </row>
    <row r="723" spans="16:21">
      <c r="P723" s="748">
        <v>522291</v>
      </c>
      <c r="Q723" s="737" t="s">
        <v>1922</v>
      </c>
      <c r="R723" s="748" t="s">
        <v>971</v>
      </c>
      <c r="S723" s="748">
        <v>6.4000000000000001E-2</v>
      </c>
      <c r="T723" s="757">
        <f>EEIO_EmissionFactors[[#This Row],[GHG Emissions (kg CO2e/2021 USD)]]/1000</f>
        <v>6.3999999999999997E-5</v>
      </c>
      <c r="U723" s="748" t="s">
        <v>1920</v>
      </c>
    </row>
    <row r="724" spans="16:21">
      <c r="P724" s="748">
        <v>522292</v>
      </c>
      <c r="Q724" s="737" t="s">
        <v>1923</v>
      </c>
      <c r="R724" s="748" t="s">
        <v>971</v>
      </c>
      <c r="S724" s="748">
        <v>6.4000000000000001E-2</v>
      </c>
      <c r="T724" s="757">
        <f>EEIO_EmissionFactors[[#This Row],[GHG Emissions (kg CO2e/2021 USD)]]/1000</f>
        <v>6.3999999999999997E-5</v>
      </c>
      <c r="U724" s="748" t="s">
        <v>1920</v>
      </c>
    </row>
    <row r="725" spans="16:21">
      <c r="P725" s="748">
        <v>522293</v>
      </c>
      <c r="Q725" s="737" t="s">
        <v>1924</v>
      </c>
      <c r="R725" s="748" t="s">
        <v>971</v>
      </c>
      <c r="S725" s="748">
        <v>6.4000000000000001E-2</v>
      </c>
      <c r="T725" s="757">
        <f>EEIO_EmissionFactors[[#This Row],[GHG Emissions (kg CO2e/2021 USD)]]/1000</f>
        <v>6.3999999999999997E-5</v>
      </c>
      <c r="U725" s="748" t="s">
        <v>1920</v>
      </c>
    </row>
    <row r="726" spans="16:21">
      <c r="P726" s="748">
        <v>522294</v>
      </c>
      <c r="Q726" s="737" t="s">
        <v>1925</v>
      </c>
      <c r="R726" s="748" t="s">
        <v>971</v>
      </c>
      <c r="S726" s="748">
        <v>6.4000000000000001E-2</v>
      </c>
      <c r="T726" s="757">
        <f>EEIO_EmissionFactors[[#This Row],[GHG Emissions (kg CO2e/2021 USD)]]/1000</f>
        <v>6.3999999999999997E-5</v>
      </c>
      <c r="U726" s="748" t="s">
        <v>1920</v>
      </c>
    </row>
    <row r="727" spans="16:21">
      <c r="P727" s="748">
        <v>522298</v>
      </c>
      <c r="Q727" s="737" t="s">
        <v>1926</v>
      </c>
      <c r="R727" s="748" t="s">
        <v>971</v>
      </c>
      <c r="S727" s="748">
        <v>6.4000000000000001E-2</v>
      </c>
      <c r="T727" s="757">
        <f>EEIO_EmissionFactors[[#This Row],[GHG Emissions (kg CO2e/2021 USD)]]/1000</f>
        <v>6.3999999999999997E-5</v>
      </c>
      <c r="U727" s="748" t="s">
        <v>1920</v>
      </c>
    </row>
    <row r="728" spans="16:21">
      <c r="P728" s="748">
        <v>522310</v>
      </c>
      <c r="Q728" s="737" t="s">
        <v>1927</v>
      </c>
      <c r="R728" s="748" t="s">
        <v>971</v>
      </c>
      <c r="S728" s="748">
        <v>6.4000000000000001E-2</v>
      </c>
      <c r="T728" s="757">
        <f>EEIO_EmissionFactors[[#This Row],[GHG Emissions (kg CO2e/2021 USD)]]/1000</f>
        <v>6.3999999999999997E-5</v>
      </c>
      <c r="U728" s="748" t="s">
        <v>1920</v>
      </c>
    </row>
    <row r="729" spans="16:21">
      <c r="P729" s="748">
        <v>522320</v>
      </c>
      <c r="Q729" s="737" t="s">
        <v>1928</v>
      </c>
      <c r="R729" s="748" t="s">
        <v>971</v>
      </c>
      <c r="S729" s="748">
        <v>6.4000000000000001E-2</v>
      </c>
      <c r="T729" s="757">
        <f>EEIO_EmissionFactors[[#This Row],[GHG Emissions (kg CO2e/2021 USD)]]/1000</f>
        <v>6.3999999999999997E-5</v>
      </c>
      <c r="U729" s="748" t="s">
        <v>1920</v>
      </c>
    </row>
    <row r="730" spans="16:21">
      <c r="P730" s="748">
        <v>522390</v>
      </c>
      <c r="Q730" s="737" t="s">
        <v>1929</v>
      </c>
      <c r="R730" s="748" t="s">
        <v>971</v>
      </c>
      <c r="S730" s="748">
        <v>6.4000000000000001E-2</v>
      </c>
      <c r="T730" s="757">
        <f>EEIO_EmissionFactors[[#This Row],[GHG Emissions (kg CO2e/2021 USD)]]/1000</f>
        <v>6.3999999999999997E-5</v>
      </c>
      <c r="U730" s="748" t="s">
        <v>1920</v>
      </c>
    </row>
    <row r="731" spans="16:21">
      <c r="P731" s="748">
        <v>523110</v>
      </c>
      <c r="Q731" s="737" t="s">
        <v>1930</v>
      </c>
      <c r="R731" s="748" t="s">
        <v>971</v>
      </c>
      <c r="S731" s="748">
        <v>0.06</v>
      </c>
      <c r="T731" s="757">
        <f>EEIO_EmissionFactors[[#This Row],[GHG Emissions (kg CO2e/2021 USD)]]/1000</f>
        <v>5.9999999999999995E-5</v>
      </c>
      <c r="U731" s="748" t="s">
        <v>1931</v>
      </c>
    </row>
    <row r="732" spans="16:21">
      <c r="P732" s="748">
        <v>523120</v>
      </c>
      <c r="Q732" s="737" t="s">
        <v>1932</v>
      </c>
      <c r="R732" s="748" t="s">
        <v>971</v>
      </c>
      <c r="S732" s="748">
        <v>0.06</v>
      </c>
      <c r="T732" s="757">
        <f>EEIO_EmissionFactors[[#This Row],[GHG Emissions (kg CO2e/2021 USD)]]/1000</f>
        <v>5.9999999999999995E-5</v>
      </c>
      <c r="U732" s="748" t="s">
        <v>1931</v>
      </c>
    </row>
    <row r="733" spans="16:21">
      <c r="P733" s="748">
        <v>523130</v>
      </c>
      <c r="Q733" s="737" t="s">
        <v>1933</v>
      </c>
      <c r="R733" s="748" t="s">
        <v>971</v>
      </c>
      <c r="S733" s="748">
        <v>0.06</v>
      </c>
      <c r="T733" s="757">
        <f>EEIO_EmissionFactors[[#This Row],[GHG Emissions (kg CO2e/2021 USD)]]/1000</f>
        <v>5.9999999999999995E-5</v>
      </c>
      <c r="U733" s="748" t="s">
        <v>1931</v>
      </c>
    </row>
    <row r="734" spans="16:21">
      <c r="P734" s="748">
        <v>523140</v>
      </c>
      <c r="Q734" s="737" t="s">
        <v>1934</v>
      </c>
      <c r="R734" s="748" t="s">
        <v>971</v>
      </c>
      <c r="S734" s="748">
        <v>0.06</v>
      </c>
      <c r="T734" s="757">
        <f>EEIO_EmissionFactors[[#This Row],[GHG Emissions (kg CO2e/2021 USD)]]/1000</f>
        <v>5.9999999999999995E-5</v>
      </c>
      <c r="U734" s="748" t="s">
        <v>1931</v>
      </c>
    </row>
    <row r="735" spans="16:21">
      <c r="P735" s="748">
        <v>523210</v>
      </c>
      <c r="Q735" s="737" t="s">
        <v>1935</v>
      </c>
      <c r="R735" s="748" t="s">
        <v>971</v>
      </c>
      <c r="S735" s="748">
        <v>0.06</v>
      </c>
      <c r="T735" s="757">
        <f>EEIO_EmissionFactors[[#This Row],[GHG Emissions (kg CO2e/2021 USD)]]/1000</f>
        <v>5.9999999999999995E-5</v>
      </c>
      <c r="U735" s="748" t="s">
        <v>1931</v>
      </c>
    </row>
    <row r="736" spans="16:21">
      <c r="P736" s="748">
        <v>523910</v>
      </c>
      <c r="Q736" s="737" t="s">
        <v>1936</v>
      </c>
      <c r="R736" s="748" t="s">
        <v>971</v>
      </c>
      <c r="S736" s="748">
        <v>6.2E-2</v>
      </c>
      <c r="T736" s="757">
        <f>EEIO_EmissionFactors[[#This Row],[GHG Emissions (kg CO2e/2021 USD)]]/1000</f>
        <v>6.2000000000000003E-5</v>
      </c>
      <c r="U736" s="748">
        <v>523900</v>
      </c>
    </row>
    <row r="737" spans="16:21">
      <c r="P737" s="748">
        <v>523920</v>
      </c>
      <c r="Q737" s="737" t="s">
        <v>1937</v>
      </c>
      <c r="R737" s="748" t="s">
        <v>971</v>
      </c>
      <c r="S737" s="748">
        <v>6.2E-2</v>
      </c>
      <c r="T737" s="757">
        <f>EEIO_EmissionFactors[[#This Row],[GHG Emissions (kg CO2e/2021 USD)]]/1000</f>
        <v>6.2000000000000003E-5</v>
      </c>
      <c r="U737" s="748">
        <v>523900</v>
      </c>
    </row>
    <row r="738" spans="16:21">
      <c r="P738" s="748">
        <v>523930</v>
      </c>
      <c r="Q738" s="737" t="s">
        <v>1938</v>
      </c>
      <c r="R738" s="748" t="s">
        <v>971</v>
      </c>
      <c r="S738" s="748">
        <v>6.2E-2</v>
      </c>
      <c r="T738" s="757">
        <f>EEIO_EmissionFactors[[#This Row],[GHG Emissions (kg CO2e/2021 USD)]]/1000</f>
        <v>6.2000000000000003E-5</v>
      </c>
      <c r="U738" s="748">
        <v>523900</v>
      </c>
    </row>
    <row r="739" spans="16:21">
      <c r="P739" s="748">
        <v>523991</v>
      </c>
      <c r="Q739" s="737" t="s">
        <v>1939</v>
      </c>
      <c r="R739" s="748" t="s">
        <v>971</v>
      </c>
      <c r="S739" s="748">
        <v>6.2E-2</v>
      </c>
      <c r="T739" s="757">
        <f>EEIO_EmissionFactors[[#This Row],[GHG Emissions (kg CO2e/2021 USD)]]/1000</f>
        <v>6.2000000000000003E-5</v>
      </c>
      <c r="U739" s="748">
        <v>523900</v>
      </c>
    </row>
    <row r="740" spans="16:21">
      <c r="P740" s="748">
        <v>523999</v>
      </c>
      <c r="Q740" s="737" t="s">
        <v>1940</v>
      </c>
      <c r="R740" s="748" t="s">
        <v>971</v>
      </c>
      <c r="S740" s="748">
        <v>6.2E-2</v>
      </c>
      <c r="T740" s="757">
        <f>EEIO_EmissionFactors[[#This Row],[GHG Emissions (kg CO2e/2021 USD)]]/1000</f>
        <v>6.2000000000000003E-5</v>
      </c>
      <c r="U740" s="748">
        <v>523900</v>
      </c>
    </row>
    <row r="741" spans="16:21">
      <c r="P741" s="748">
        <v>524113</v>
      </c>
      <c r="Q741" s="737" t="s">
        <v>1941</v>
      </c>
      <c r="R741" s="748" t="s">
        <v>971</v>
      </c>
      <c r="S741" s="748">
        <v>0.03</v>
      </c>
      <c r="T741" s="757">
        <f>EEIO_EmissionFactors[[#This Row],[GHG Emissions (kg CO2e/2021 USD)]]/1000</f>
        <v>2.9999999999999997E-5</v>
      </c>
      <c r="U741" s="748">
        <v>524113</v>
      </c>
    </row>
    <row r="742" spans="16:21">
      <c r="P742" s="748">
        <v>524114</v>
      </c>
      <c r="Q742" s="737" t="s">
        <v>1942</v>
      </c>
      <c r="R742" s="748" t="s">
        <v>971</v>
      </c>
      <c r="S742" s="748">
        <v>3.4000000000000002E-2</v>
      </c>
      <c r="T742" s="757">
        <f>EEIO_EmissionFactors[[#This Row],[GHG Emissions (kg CO2e/2021 USD)]]/1000</f>
        <v>3.4E-5</v>
      </c>
      <c r="U742" s="748" t="s">
        <v>1943</v>
      </c>
    </row>
    <row r="743" spans="16:21">
      <c r="P743" s="748">
        <v>524126</v>
      </c>
      <c r="Q743" s="737" t="s">
        <v>1944</v>
      </c>
      <c r="R743" s="748" t="s">
        <v>971</v>
      </c>
      <c r="S743" s="748">
        <v>3.4000000000000002E-2</v>
      </c>
      <c r="T743" s="757">
        <f>EEIO_EmissionFactors[[#This Row],[GHG Emissions (kg CO2e/2021 USD)]]/1000</f>
        <v>3.4E-5</v>
      </c>
      <c r="U743" s="748" t="s">
        <v>1943</v>
      </c>
    </row>
    <row r="744" spans="16:21">
      <c r="P744" s="748">
        <v>524127</v>
      </c>
      <c r="Q744" s="737" t="s">
        <v>1945</v>
      </c>
      <c r="R744" s="748" t="s">
        <v>971</v>
      </c>
      <c r="S744" s="748">
        <v>3.4000000000000002E-2</v>
      </c>
      <c r="T744" s="757">
        <f>EEIO_EmissionFactors[[#This Row],[GHG Emissions (kg CO2e/2021 USD)]]/1000</f>
        <v>3.4E-5</v>
      </c>
      <c r="U744" s="748" t="s">
        <v>1943</v>
      </c>
    </row>
    <row r="745" spans="16:21">
      <c r="P745" s="748">
        <v>524128</v>
      </c>
      <c r="Q745" s="737" t="s">
        <v>1946</v>
      </c>
      <c r="R745" s="748" t="s">
        <v>971</v>
      </c>
      <c r="S745" s="748">
        <v>3.4000000000000002E-2</v>
      </c>
      <c r="T745" s="757">
        <f>EEIO_EmissionFactors[[#This Row],[GHG Emissions (kg CO2e/2021 USD)]]/1000</f>
        <v>3.4E-5</v>
      </c>
      <c r="U745" s="748" t="s">
        <v>1943</v>
      </c>
    </row>
    <row r="746" spans="16:21">
      <c r="P746" s="748">
        <v>524130</v>
      </c>
      <c r="Q746" s="737" t="s">
        <v>1947</v>
      </c>
      <c r="R746" s="748" t="s">
        <v>971</v>
      </c>
      <c r="S746" s="748">
        <v>3.4000000000000002E-2</v>
      </c>
      <c r="T746" s="757">
        <f>EEIO_EmissionFactors[[#This Row],[GHG Emissions (kg CO2e/2021 USD)]]/1000</f>
        <v>3.4E-5</v>
      </c>
      <c r="U746" s="748" t="s">
        <v>1943</v>
      </c>
    </row>
    <row r="747" spans="16:21">
      <c r="P747" s="748">
        <v>524210</v>
      </c>
      <c r="Q747" s="737" t="s">
        <v>1948</v>
      </c>
      <c r="R747" s="748" t="s">
        <v>971</v>
      </c>
      <c r="S747" s="748">
        <v>3.4000000000000002E-2</v>
      </c>
      <c r="T747" s="757">
        <f>EEIO_EmissionFactors[[#This Row],[GHG Emissions (kg CO2e/2021 USD)]]/1000</f>
        <v>3.4E-5</v>
      </c>
      <c r="U747" s="748">
        <v>524200</v>
      </c>
    </row>
    <row r="748" spans="16:21">
      <c r="P748" s="748">
        <v>524291</v>
      </c>
      <c r="Q748" s="737" t="s">
        <v>1949</v>
      </c>
      <c r="R748" s="748" t="s">
        <v>971</v>
      </c>
      <c r="S748" s="748">
        <v>3.4000000000000002E-2</v>
      </c>
      <c r="T748" s="757">
        <f>EEIO_EmissionFactors[[#This Row],[GHG Emissions (kg CO2e/2021 USD)]]/1000</f>
        <v>3.4E-5</v>
      </c>
      <c r="U748" s="748">
        <v>524200</v>
      </c>
    </row>
    <row r="749" spans="16:21">
      <c r="P749" s="748">
        <v>524292</v>
      </c>
      <c r="Q749" s="737" t="s">
        <v>1950</v>
      </c>
      <c r="R749" s="748" t="s">
        <v>971</v>
      </c>
      <c r="S749" s="748">
        <v>3.4000000000000002E-2</v>
      </c>
      <c r="T749" s="757">
        <f>EEIO_EmissionFactors[[#This Row],[GHG Emissions (kg CO2e/2021 USD)]]/1000</f>
        <v>3.4E-5</v>
      </c>
      <c r="U749" s="748">
        <v>524200</v>
      </c>
    </row>
    <row r="750" spans="16:21">
      <c r="P750" s="748">
        <v>524298</v>
      </c>
      <c r="Q750" s="737" t="s">
        <v>1951</v>
      </c>
      <c r="R750" s="748" t="s">
        <v>971</v>
      </c>
      <c r="S750" s="748">
        <v>3.4000000000000002E-2</v>
      </c>
      <c r="T750" s="757">
        <f>EEIO_EmissionFactors[[#This Row],[GHG Emissions (kg CO2e/2021 USD)]]/1000</f>
        <v>3.4E-5</v>
      </c>
      <c r="U750" s="748">
        <v>524200</v>
      </c>
    </row>
    <row r="751" spans="16:21">
      <c r="P751" s="748">
        <v>525110</v>
      </c>
      <c r="Q751" s="737" t="s">
        <v>1952</v>
      </c>
      <c r="R751" s="748" t="s">
        <v>971</v>
      </c>
      <c r="S751" s="748">
        <v>0.16600000000000001</v>
      </c>
      <c r="T751" s="757">
        <f>EEIO_EmissionFactors[[#This Row],[GHG Emissions (kg CO2e/2021 USD)]]/1000</f>
        <v>1.66E-4</v>
      </c>
      <c r="U751" s="748">
        <v>525000</v>
      </c>
    </row>
    <row r="752" spans="16:21">
      <c r="P752" s="748">
        <v>525120</v>
      </c>
      <c r="Q752" s="737" t="s">
        <v>1953</v>
      </c>
      <c r="R752" s="748" t="s">
        <v>971</v>
      </c>
      <c r="S752" s="748">
        <v>0.16600000000000001</v>
      </c>
      <c r="T752" s="757">
        <f>EEIO_EmissionFactors[[#This Row],[GHG Emissions (kg CO2e/2021 USD)]]/1000</f>
        <v>1.66E-4</v>
      </c>
      <c r="U752" s="748">
        <v>525000</v>
      </c>
    </row>
    <row r="753" spans="16:21">
      <c r="P753" s="748">
        <v>525190</v>
      </c>
      <c r="Q753" s="737" t="s">
        <v>1954</v>
      </c>
      <c r="R753" s="748" t="s">
        <v>971</v>
      </c>
      <c r="S753" s="748">
        <v>0.16600000000000001</v>
      </c>
      <c r="T753" s="757">
        <f>EEIO_EmissionFactors[[#This Row],[GHG Emissions (kg CO2e/2021 USD)]]/1000</f>
        <v>1.66E-4</v>
      </c>
      <c r="U753" s="748">
        <v>525000</v>
      </c>
    </row>
    <row r="754" spans="16:21">
      <c r="P754" s="748">
        <v>525910</v>
      </c>
      <c r="Q754" s="737" t="s">
        <v>1955</v>
      </c>
      <c r="R754" s="748" t="s">
        <v>971</v>
      </c>
      <c r="S754" s="748">
        <v>0.16600000000000001</v>
      </c>
      <c r="T754" s="757">
        <f>EEIO_EmissionFactors[[#This Row],[GHG Emissions (kg CO2e/2021 USD)]]/1000</f>
        <v>1.66E-4</v>
      </c>
      <c r="U754" s="748">
        <v>525000</v>
      </c>
    </row>
    <row r="755" spans="16:21">
      <c r="P755" s="748">
        <v>525920</v>
      </c>
      <c r="Q755" s="737" t="s">
        <v>1956</v>
      </c>
      <c r="R755" s="748" t="s">
        <v>971</v>
      </c>
      <c r="S755" s="748">
        <v>0.16600000000000001</v>
      </c>
      <c r="T755" s="757">
        <f>EEIO_EmissionFactors[[#This Row],[GHG Emissions (kg CO2e/2021 USD)]]/1000</f>
        <v>1.66E-4</v>
      </c>
      <c r="U755" s="748">
        <v>525000</v>
      </c>
    </row>
    <row r="756" spans="16:21">
      <c r="P756" s="748">
        <v>525990</v>
      </c>
      <c r="Q756" s="737" t="s">
        <v>1957</v>
      </c>
      <c r="R756" s="748" t="s">
        <v>971</v>
      </c>
      <c r="S756" s="748">
        <v>0.16600000000000001</v>
      </c>
      <c r="T756" s="757">
        <f>EEIO_EmissionFactors[[#This Row],[GHG Emissions (kg CO2e/2021 USD)]]/1000</f>
        <v>1.66E-4</v>
      </c>
      <c r="U756" s="748">
        <v>525000</v>
      </c>
    </row>
    <row r="757" spans="16:21">
      <c r="P757" s="748">
        <v>531110</v>
      </c>
      <c r="Q757" s="737" t="s">
        <v>1958</v>
      </c>
      <c r="R757" s="748" t="s">
        <v>971</v>
      </c>
      <c r="S757" s="748">
        <v>1.9E-2</v>
      </c>
      <c r="T757" s="757">
        <f>EEIO_EmissionFactors[[#This Row],[GHG Emissions (kg CO2e/2021 USD)]]/1000</f>
        <v>1.9000000000000001E-5</v>
      </c>
      <c r="U757" s="748" t="s">
        <v>1959</v>
      </c>
    </row>
    <row r="758" spans="16:21">
      <c r="P758" s="748">
        <v>531120</v>
      </c>
      <c r="Q758" s="737" t="s">
        <v>1960</v>
      </c>
      <c r="R758" s="748" t="s">
        <v>971</v>
      </c>
      <c r="S758" s="748">
        <v>0.35099999999999998</v>
      </c>
      <c r="T758" s="757">
        <f>EEIO_EmissionFactors[[#This Row],[GHG Emissions (kg CO2e/2021 USD)]]/1000</f>
        <v>3.5099999999999997E-4</v>
      </c>
      <c r="U758" s="748" t="s">
        <v>1961</v>
      </c>
    </row>
    <row r="759" spans="16:21">
      <c r="P759" s="748">
        <v>531130</v>
      </c>
      <c r="Q759" s="737" t="s">
        <v>1962</v>
      </c>
      <c r="R759" s="748" t="s">
        <v>971</v>
      </c>
      <c r="S759" s="748">
        <v>0.35099999999999998</v>
      </c>
      <c r="T759" s="757">
        <f>EEIO_EmissionFactors[[#This Row],[GHG Emissions (kg CO2e/2021 USD)]]/1000</f>
        <v>3.5099999999999997E-4</v>
      </c>
      <c r="U759" s="748" t="s">
        <v>1961</v>
      </c>
    </row>
    <row r="760" spans="16:21">
      <c r="P760" s="748">
        <v>531190</v>
      </c>
      <c r="Q760" s="737" t="s">
        <v>1963</v>
      </c>
      <c r="R760" s="748" t="s">
        <v>971</v>
      </c>
      <c r="S760" s="748">
        <v>0.35099999999999998</v>
      </c>
      <c r="T760" s="757">
        <f>EEIO_EmissionFactors[[#This Row],[GHG Emissions (kg CO2e/2021 USD)]]/1000</f>
        <v>3.5099999999999997E-4</v>
      </c>
      <c r="U760" s="748" t="s">
        <v>1961</v>
      </c>
    </row>
    <row r="761" spans="16:21">
      <c r="P761" s="748">
        <v>531210</v>
      </c>
      <c r="Q761" s="737" t="s">
        <v>1964</v>
      </c>
      <c r="R761" s="748" t="s">
        <v>971</v>
      </c>
      <c r="S761" s="748">
        <v>0.35099999999999998</v>
      </c>
      <c r="T761" s="757">
        <f>EEIO_EmissionFactors[[#This Row],[GHG Emissions (kg CO2e/2021 USD)]]/1000</f>
        <v>3.5099999999999997E-4</v>
      </c>
      <c r="U761" s="748" t="s">
        <v>1961</v>
      </c>
    </row>
    <row r="762" spans="16:21">
      <c r="P762" s="748">
        <v>531311</v>
      </c>
      <c r="Q762" s="737" t="s">
        <v>1965</v>
      </c>
      <c r="R762" s="748" t="s">
        <v>971</v>
      </c>
      <c r="S762" s="748">
        <v>0.35099999999999998</v>
      </c>
      <c r="T762" s="757">
        <f>EEIO_EmissionFactors[[#This Row],[GHG Emissions (kg CO2e/2021 USD)]]/1000</f>
        <v>3.5099999999999997E-4</v>
      </c>
      <c r="U762" s="748" t="s">
        <v>1961</v>
      </c>
    </row>
    <row r="763" spans="16:21">
      <c r="P763" s="748">
        <v>531312</v>
      </c>
      <c r="Q763" s="737" t="s">
        <v>1966</v>
      </c>
      <c r="R763" s="748" t="s">
        <v>971</v>
      </c>
      <c r="S763" s="748">
        <v>0.35099999999999998</v>
      </c>
      <c r="T763" s="757">
        <f>EEIO_EmissionFactors[[#This Row],[GHG Emissions (kg CO2e/2021 USD)]]/1000</f>
        <v>3.5099999999999997E-4</v>
      </c>
      <c r="U763" s="748" t="s">
        <v>1961</v>
      </c>
    </row>
    <row r="764" spans="16:21">
      <c r="P764" s="748">
        <v>531320</v>
      </c>
      <c r="Q764" s="737" t="s">
        <v>1967</v>
      </c>
      <c r="R764" s="748" t="s">
        <v>971</v>
      </c>
      <c r="S764" s="748">
        <v>0.35099999999999998</v>
      </c>
      <c r="T764" s="757">
        <f>EEIO_EmissionFactors[[#This Row],[GHG Emissions (kg CO2e/2021 USD)]]/1000</f>
        <v>3.5099999999999997E-4</v>
      </c>
      <c r="U764" s="748" t="s">
        <v>1961</v>
      </c>
    </row>
    <row r="765" spans="16:21">
      <c r="P765" s="748">
        <v>531390</v>
      </c>
      <c r="Q765" s="737" t="s">
        <v>1968</v>
      </c>
      <c r="R765" s="748" t="s">
        <v>971</v>
      </c>
      <c r="S765" s="748">
        <v>0.35099999999999998</v>
      </c>
      <c r="T765" s="757">
        <f>EEIO_EmissionFactors[[#This Row],[GHG Emissions (kg CO2e/2021 USD)]]/1000</f>
        <v>3.5099999999999997E-4</v>
      </c>
      <c r="U765" s="748" t="s">
        <v>1961</v>
      </c>
    </row>
    <row r="766" spans="16:21">
      <c r="P766" s="748">
        <v>532111</v>
      </c>
      <c r="Q766" s="737" t="s">
        <v>1082</v>
      </c>
      <c r="R766" s="748" t="s">
        <v>971</v>
      </c>
      <c r="S766" s="748">
        <v>0.14299999999999999</v>
      </c>
      <c r="T766" s="757">
        <f>EEIO_EmissionFactors[[#This Row],[GHG Emissions (kg CO2e/2021 USD)]]/1000</f>
        <v>1.4299999999999998E-4</v>
      </c>
      <c r="U766" s="748">
        <v>532100</v>
      </c>
    </row>
    <row r="767" spans="16:21">
      <c r="P767" s="748">
        <v>532112</v>
      </c>
      <c r="Q767" s="737" t="s">
        <v>1969</v>
      </c>
      <c r="R767" s="748" t="s">
        <v>971</v>
      </c>
      <c r="S767" s="748">
        <v>0.14299999999999999</v>
      </c>
      <c r="T767" s="757">
        <f>EEIO_EmissionFactors[[#This Row],[GHG Emissions (kg CO2e/2021 USD)]]/1000</f>
        <v>1.4299999999999998E-4</v>
      </c>
      <c r="U767" s="748">
        <v>532100</v>
      </c>
    </row>
    <row r="768" spans="16:21">
      <c r="P768" s="748">
        <v>532120</v>
      </c>
      <c r="Q768" s="737" t="s">
        <v>1970</v>
      </c>
      <c r="R768" s="748" t="s">
        <v>971</v>
      </c>
      <c r="S768" s="748">
        <v>0.14299999999999999</v>
      </c>
      <c r="T768" s="757">
        <f>EEIO_EmissionFactors[[#This Row],[GHG Emissions (kg CO2e/2021 USD)]]/1000</f>
        <v>1.4299999999999998E-4</v>
      </c>
      <c r="U768" s="748">
        <v>532100</v>
      </c>
    </row>
    <row r="769" spans="16:21">
      <c r="P769" s="748">
        <v>532210</v>
      </c>
      <c r="Q769" s="737" t="s">
        <v>1971</v>
      </c>
      <c r="R769" s="748" t="s">
        <v>971</v>
      </c>
      <c r="S769" s="748">
        <v>0.13400000000000001</v>
      </c>
      <c r="T769" s="757">
        <f>EEIO_EmissionFactors[[#This Row],[GHG Emissions (kg CO2e/2021 USD)]]/1000</f>
        <v>1.34E-4</v>
      </c>
      <c r="U769" s="748" t="s">
        <v>1972</v>
      </c>
    </row>
    <row r="770" spans="16:21">
      <c r="P770" s="748">
        <v>532281</v>
      </c>
      <c r="Q770" s="737" t="s">
        <v>1973</v>
      </c>
      <c r="R770" s="748" t="s">
        <v>971</v>
      </c>
      <c r="S770" s="748">
        <v>0.13400000000000001</v>
      </c>
      <c r="T770" s="757">
        <f>EEIO_EmissionFactors[[#This Row],[GHG Emissions (kg CO2e/2021 USD)]]/1000</f>
        <v>1.34E-4</v>
      </c>
      <c r="U770" s="748" t="s">
        <v>1972</v>
      </c>
    </row>
    <row r="771" spans="16:21">
      <c r="P771" s="748">
        <v>532282</v>
      </c>
      <c r="Q771" s="737" t="s">
        <v>1974</v>
      </c>
      <c r="R771" s="748" t="s">
        <v>971</v>
      </c>
      <c r="S771" s="748">
        <v>0.13400000000000001</v>
      </c>
      <c r="T771" s="757">
        <f>EEIO_EmissionFactors[[#This Row],[GHG Emissions (kg CO2e/2021 USD)]]/1000</f>
        <v>1.34E-4</v>
      </c>
      <c r="U771" s="748" t="s">
        <v>1972</v>
      </c>
    </row>
    <row r="772" spans="16:21">
      <c r="P772" s="748">
        <v>532283</v>
      </c>
      <c r="Q772" s="737" t="s">
        <v>1975</v>
      </c>
      <c r="R772" s="748" t="s">
        <v>971</v>
      </c>
      <c r="S772" s="748">
        <v>0.13400000000000001</v>
      </c>
      <c r="T772" s="757">
        <f>EEIO_EmissionFactors[[#This Row],[GHG Emissions (kg CO2e/2021 USD)]]/1000</f>
        <v>1.34E-4</v>
      </c>
      <c r="U772" s="748" t="s">
        <v>1972</v>
      </c>
    </row>
    <row r="773" spans="16:21">
      <c r="P773" s="748">
        <v>532284</v>
      </c>
      <c r="Q773" s="737" t="s">
        <v>1976</v>
      </c>
      <c r="R773" s="748" t="s">
        <v>971</v>
      </c>
      <c r="S773" s="748">
        <v>0.13400000000000001</v>
      </c>
      <c r="T773" s="757">
        <f>EEIO_EmissionFactors[[#This Row],[GHG Emissions (kg CO2e/2021 USD)]]/1000</f>
        <v>1.34E-4</v>
      </c>
      <c r="U773" s="748" t="s">
        <v>1972</v>
      </c>
    </row>
    <row r="774" spans="16:21">
      <c r="P774" s="748">
        <v>532289</v>
      </c>
      <c r="Q774" s="737" t="s">
        <v>1977</v>
      </c>
      <c r="R774" s="748" t="s">
        <v>971</v>
      </c>
      <c r="S774" s="748">
        <v>0.13400000000000001</v>
      </c>
      <c r="T774" s="757">
        <f>EEIO_EmissionFactors[[#This Row],[GHG Emissions (kg CO2e/2021 USD)]]/1000</f>
        <v>1.34E-4</v>
      </c>
      <c r="U774" s="748" t="s">
        <v>1972</v>
      </c>
    </row>
    <row r="775" spans="16:21">
      <c r="P775" s="748">
        <v>532310</v>
      </c>
      <c r="Q775" s="737" t="s">
        <v>1978</v>
      </c>
      <c r="R775" s="748" t="s">
        <v>971</v>
      </c>
      <c r="S775" s="748">
        <v>0.13400000000000001</v>
      </c>
      <c r="T775" s="757">
        <f>EEIO_EmissionFactors[[#This Row],[GHG Emissions (kg CO2e/2021 USD)]]/1000</f>
        <v>1.34E-4</v>
      </c>
      <c r="U775" s="748" t="s">
        <v>1972</v>
      </c>
    </row>
    <row r="776" spans="16:21">
      <c r="P776" s="748">
        <v>532411</v>
      </c>
      <c r="Q776" s="737" t="s">
        <v>1979</v>
      </c>
      <c r="R776" s="748" t="s">
        <v>971</v>
      </c>
      <c r="S776" s="748">
        <v>0.14000000000000001</v>
      </c>
      <c r="T776" s="757">
        <f>EEIO_EmissionFactors[[#This Row],[GHG Emissions (kg CO2e/2021 USD)]]/1000</f>
        <v>1.4000000000000001E-4</v>
      </c>
      <c r="U776" s="748">
        <v>532400</v>
      </c>
    </row>
    <row r="777" spans="16:21">
      <c r="P777" s="748">
        <v>532412</v>
      </c>
      <c r="Q777" s="737" t="s">
        <v>1980</v>
      </c>
      <c r="R777" s="748" t="s">
        <v>971</v>
      </c>
      <c r="S777" s="748">
        <v>0.14000000000000001</v>
      </c>
      <c r="T777" s="757">
        <f>EEIO_EmissionFactors[[#This Row],[GHG Emissions (kg CO2e/2021 USD)]]/1000</f>
        <v>1.4000000000000001E-4</v>
      </c>
      <c r="U777" s="748">
        <v>532400</v>
      </c>
    </row>
    <row r="778" spans="16:21">
      <c r="P778" s="748">
        <v>532420</v>
      </c>
      <c r="Q778" s="737" t="s">
        <v>1981</v>
      </c>
      <c r="R778" s="748" t="s">
        <v>971</v>
      </c>
      <c r="S778" s="748">
        <v>0.14000000000000001</v>
      </c>
      <c r="T778" s="757">
        <f>EEIO_EmissionFactors[[#This Row],[GHG Emissions (kg CO2e/2021 USD)]]/1000</f>
        <v>1.4000000000000001E-4</v>
      </c>
      <c r="U778" s="748">
        <v>532400</v>
      </c>
    </row>
    <row r="779" spans="16:21">
      <c r="P779" s="748">
        <v>532490</v>
      </c>
      <c r="Q779" s="737" t="s">
        <v>1982</v>
      </c>
      <c r="R779" s="748" t="s">
        <v>971</v>
      </c>
      <c r="S779" s="748">
        <v>0.14000000000000001</v>
      </c>
      <c r="T779" s="757">
        <f>EEIO_EmissionFactors[[#This Row],[GHG Emissions (kg CO2e/2021 USD)]]/1000</f>
        <v>1.4000000000000001E-4</v>
      </c>
      <c r="U779" s="748">
        <v>532400</v>
      </c>
    </row>
    <row r="780" spans="16:21">
      <c r="P780" s="748">
        <v>533110</v>
      </c>
      <c r="Q780" s="737" t="s">
        <v>1983</v>
      </c>
      <c r="R780" s="748" t="s">
        <v>971</v>
      </c>
      <c r="S780" s="748">
        <v>5.8000000000000003E-2</v>
      </c>
      <c r="T780" s="757">
        <f>EEIO_EmissionFactors[[#This Row],[GHG Emissions (kg CO2e/2021 USD)]]/1000</f>
        <v>5.8E-5</v>
      </c>
      <c r="U780" s="748">
        <v>533000</v>
      </c>
    </row>
    <row r="781" spans="16:21">
      <c r="P781" s="748">
        <v>541110</v>
      </c>
      <c r="Q781" s="737" t="s">
        <v>1984</v>
      </c>
      <c r="R781" s="748" t="s">
        <v>971</v>
      </c>
      <c r="S781" s="748">
        <v>5.3999999999999999E-2</v>
      </c>
      <c r="T781" s="757">
        <f>EEIO_EmissionFactors[[#This Row],[GHG Emissions (kg CO2e/2021 USD)]]/1000</f>
        <v>5.3999999999999998E-5</v>
      </c>
      <c r="U781" s="748">
        <v>541100</v>
      </c>
    </row>
    <row r="782" spans="16:21">
      <c r="P782" s="748">
        <v>541120</v>
      </c>
      <c r="Q782" s="737" t="s">
        <v>1985</v>
      </c>
      <c r="R782" s="748" t="s">
        <v>971</v>
      </c>
      <c r="S782" s="748">
        <v>5.3999999999999999E-2</v>
      </c>
      <c r="T782" s="757">
        <f>EEIO_EmissionFactors[[#This Row],[GHG Emissions (kg CO2e/2021 USD)]]/1000</f>
        <v>5.3999999999999998E-5</v>
      </c>
      <c r="U782" s="748">
        <v>541100</v>
      </c>
    </row>
    <row r="783" spans="16:21">
      <c r="P783" s="748">
        <v>541191</v>
      </c>
      <c r="Q783" s="737" t="s">
        <v>1986</v>
      </c>
      <c r="R783" s="748" t="s">
        <v>971</v>
      </c>
      <c r="S783" s="748">
        <v>5.3999999999999999E-2</v>
      </c>
      <c r="T783" s="757">
        <f>EEIO_EmissionFactors[[#This Row],[GHG Emissions (kg CO2e/2021 USD)]]/1000</f>
        <v>5.3999999999999998E-5</v>
      </c>
      <c r="U783" s="748">
        <v>541100</v>
      </c>
    </row>
    <row r="784" spans="16:21">
      <c r="P784" s="748">
        <v>541199</v>
      </c>
      <c r="Q784" s="737" t="s">
        <v>1987</v>
      </c>
      <c r="R784" s="748" t="s">
        <v>971</v>
      </c>
      <c r="S784" s="748">
        <v>5.3999999999999999E-2</v>
      </c>
      <c r="T784" s="757">
        <f>EEIO_EmissionFactors[[#This Row],[GHG Emissions (kg CO2e/2021 USD)]]/1000</f>
        <v>5.3999999999999998E-5</v>
      </c>
      <c r="U784" s="748">
        <v>541100</v>
      </c>
    </row>
    <row r="785" spans="16:21">
      <c r="P785" s="748">
        <v>541211</v>
      </c>
      <c r="Q785" s="737" t="s">
        <v>1988</v>
      </c>
      <c r="R785" s="748" t="s">
        <v>971</v>
      </c>
      <c r="S785" s="748">
        <v>0.05</v>
      </c>
      <c r="T785" s="757">
        <f>EEIO_EmissionFactors[[#This Row],[GHG Emissions (kg CO2e/2021 USD)]]/1000</f>
        <v>5.0000000000000002E-5</v>
      </c>
      <c r="U785" s="748">
        <v>541200</v>
      </c>
    </row>
    <row r="786" spans="16:21">
      <c r="P786" s="748">
        <v>541213</v>
      </c>
      <c r="Q786" s="737" t="s">
        <v>1989</v>
      </c>
      <c r="R786" s="748" t="s">
        <v>971</v>
      </c>
      <c r="S786" s="748">
        <v>0.05</v>
      </c>
      <c r="T786" s="757">
        <f>EEIO_EmissionFactors[[#This Row],[GHG Emissions (kg CO2e/2021 USD)]]/1000</f>
        <v>5.0000000000000002E-5</v>
      </c>
      <c r="U786" s="748">
        <v>541200</v>
      </c>
    </row>
    <row r="787" spans="16:21">
      <c r="P787" s="748">
        <v>541214</v>
      </c>
      <c r="Q787" s="737" t="s">
        <v>1990</v>
      </c>
      <c r="R787" s="748" t="s">
        <v>971</v>
      </c>
      <c r="S787" s="748">
        <v>0.05</v>
      </c>
      <c r="T787" s="757">
        <f>EEIO_EmissionFactors[[#This Row],[GHG Emissions (kg CO2e/2021 USD)]]/1000</f>
        <v>5.0000000000000002E-5</v>
      </c>
      <c r="U787" s="748">
        <v>541200</v>
      </c>
    </row>
    <row r="788" spans="16:21">
      <c r="P788" s="748">
        <v>541219</v>
      </c>
      <c r="Q788" s="737" t="s">
        <v>1991</v>
      </c>
      <c r="R788" s="748" t="s">
        <v>971</v>
      </c>
      <c r="S788" s="748">
        <v>0.05</v>
      </c>
      <c r="T788" s="757">
        <f>EEIO_EmissionFactors[[#This Row],[GHG Emissions (kg CO2e/2021 USD)]]/1000</f>
        <v>5.0000000000000002E-5</v>
      </c>
      <c r="U788" s="748">
        <v>541200</v>
      </c>
    </row>
    <row r="789" spans="16:21">
      <c r="P789" s="748">
        <v>541310</v>
      </c>
      <c r="Q789" s="737" t="s">
        <v>1992</v>
      </c>
      <c r="R789" s="748" t="s">
        <v>971</v>
      </c>
      <c r="S789" s="748">
        <v>0.125</v>
      </c>
      <c r="T789" s="757">
        <f>EEIO_EmissionFactors[[#This Row],[GHG Emissions (kg CO2e/2021 USD)]]/1000</f>
        <v>1.25E-4</v>
      </c>
      <c r="U789" s="748">
        <v>541300</v>
      </c>
    </row>
    <row r="790" spans="16:21">
      <c r="P790" s="748">
        <v>541320</v>
      </c>
      <c r="Q790" s="737" t="s">
        <v>1993</v>
      </c>
      <c r="R790" s="748" t="s">
        <v>971</v>
      </c>
      <c r="S790" s="748">
        <v>0.125</v>
      </c>
      <c r="T790" s="757">
        <f>EEIO_EmissionFactors[[#This Row],[GHG Emissions (kg CO2e/2021 USD)]]/1000</f>
        <v>1.25E-4</v>
      </c>
      <c r="U790" s="748">
        <v>541300</v>
      </c>
    </row>
    <row r="791" spans="16:21">
      <c r="P791" s="748">
        <v>541330</v>
      </c>
      <c r="Q791" s="737" t="s">
        <v>1994</v>
      </c>
      <c r="R791" s="748" t="s">
        <v>971</v>
      </c>
      <c r="S791" s="748">
        <v>0.125</v>
      </c>
      <c r="T791" s="757">
        <f>EEIO_EmissionFactors[[#This Row],[GHG Emissions (kg CO2e/2021 USD)]]/1000</f>
        <v>1.25E-4</v>
      </c>
      <c r="U791" s="748">
        <v>541300</v>
      </c>
    </row>
    <row r="792" spans="16:21">
      <c r="P792" s="748">
        <v>541340</v>
      </c>
      <c r="Q792" s="737" t="s">
        <v>1995</v>
      </c>
      <c r="R792" s="748" t="s">
        <v>971</v>
      </c>
      <c r="S792" s="748">
        <v>0.125</v>
      </c>
      <c r="T792" s="757">
        <f>EEIO_EmissionFactors[[#This Row],[GHG Emissions (kg CO2e/2021 USD)]]/1000</f>
        <v>1.25E-4</v>
      </c>
      <c r="U792" s="748">
        <v>541300</v>
      </c>
    </row>
    <row r="793" spans="16:21">
      <c r="P793" s="748">
        <v>541350</v>
      </c>
      <c r="Q793" s="737" t="s">
        <v>1996</v>
      </c>
      <c r="R793" s="748" t="s">
        <v>971</v>
      </c>
      <c r="S793" s="748">
        <v>0.125</v>
      </c>
      <c r="T793" s="757">
        <f>EEIO_EmissionFactors[[#This Row],[GHG Emissions (kg CO2e/2021 USD)]]/1000</f>
        <v>1.25E-4</v>
      </c>
      <c r="U793" s="748">
        <v>541300</v>
      </c>
    </row>
    <row r="794" spans="16:21">
      <c r="P794" s="748">
        <v>541360</v>
      </c>
      <c r="Q794" s="737" t="s">
        <v>1997</v>
      </c>
      <c r="R794" s="748" t="s">
        <v>971</v>
      </c>
      <c r="S794" s="748">
        <v>0.125</v>
      </c>
      <c r="T794" s="757">
        <f>EEIO_EmissionFactors[[#This Row],[GHG Emissions (kg CO2e/2021 USD)]]/1000</f>
        <v>1.25E-4</v>
      </c>
      <c r="U794" s="748">
        <v>541300</v>
      </c>
    </row>
    <row r="795" spans="16:21">
      <c r="P795" s="748">
        <v>541370</v>
      </c>
      <c r="Q795" s="737" t="s">
        <v>1998</v>
      </c>
      <c r="R795" s="748" t="s">
        <v>971</v>
      </c>
      <c r="S795" s="748">
        <v>0.125</v>
      </c>
      <c r="T795" s="757">
        <f>EEIO_EmissionFactors[[#This Row],[GHG Emissions (kg CO2e/2021 USD)]]/1000</f>
        <v>1.25E-4</v>
      </c>
      <c r="U795" s="748">
        <v>541300</v>
      </c>
    </row>
    <row r="796" spans="16:21">
      <c r="P796" s="748">
        <v>541380</v>
      </c>
      <c r="Q796" s="737" t="s">
        <v>1999</v>
      </c>
      <c r="R796" s="748" t="s">
        <v>971</v>
      </c>
      <c r="S796" s="748">
        <v>0.125</v>
      </c>
      <c r="T796" s="757">
        <f>EEIO_EmissionFactors[[#This Row],[GHG Emissions (kg CO2e/2021 USD)]]/1000</f>
        <v>1.25E-4</v>
      </c>
      <c r="U796" s="748">
        <v>541300</v>
      </c>
    </row>
    <row r="797" spans="16:21">
      <c r="P797" s="748">
        <v>541410</v>
      </c>
      <c r="Q797" s="737" t="s">
        <v>2000</v>
      </c>
      <c r="R797" s="748" t="s">
        <v>971</v>
      </c>
      <c r="S797" s="748">
        <v>8.7999999999999995E-2</v>
      </c>
      <c r="T797" s="757">
        <f>EEIO_EmissionFactors[[#This Row],[GHG Emissions (kg CO2e/2021 USD)]]/1000</f>
        <v>8.7999999999999998E-5</v>
      </c>
      <c r="U797" s="748">
        <v>541400</v>
      </c>
    </row>
    <row r="798" spans="16:21">
      <c r="P798" s="748">
        <v>541420</v>
      </c>
      <c r="Q798" s="737" t="s">
        <v>2001</v>
      </c>
      <c r="R798" s="748" t="s">
        <v>971</v>
      </c>
      <c r="S798" s="748">
        <v>8.7999999999999995E-2</v>
      </c>
      <c r="T798" s="757">
        <f>EEIO_EmissionFactors[[#This Row],[GHG Emissions (kg CO2e/2021 USD)]]/1000</f>
        <v>8.7999999999999998E-5</v>
      </c>
      <c r="U798" s="748">
        <v>541400</v>
      </c>
    </row>
    <row r="799" spans="16:21">
      <c r="P799" s="748">
        <v>541430</v>
      </c>
      <c r="Q799" s="737" t="s">
        <v>2002</v>
      </c>
      <c r="R799" s="748" t="s">
        <v>971</v>
      </c>
      <c r="S799" s="748">
        <v>8.7999999999999995E-2</v>
      </c>
      <c r="T799" s="757">
        <f>EEIO_EmissionFactors[[#This Row],[GHG Emissions (kg CO2e/2021 USD)]]/1000</f>
        <v>8.7999999999999998E-5</v>
      </c>
      <c r="U799" s="748">
        <v>541400</v>
      </c>
    </row>
    <row r="800" spans="16:21">
      <c r="P800" s="748">
        <v>541490</v>
      </c>
      <c r="Q800" s="737" t="s">
        <v>2003</v>
      </c>
      <c r="R800" s="748" t="s">
        <v>971</v>
      </c>
      <c r="S800" s="748">
        <v>8.7999999999999995E-2</v>
      </c>
      <c r="T800" s="757">
        <f>EEIO_EmissionFactors[[#This Row],[GHG Emissions (kg CO2e/2021 USD)]]/1000</f>
        <v>8.7999999999999998E-5</v>
      </c>
      <c r="U800" s="748">
        <v>541400</v>
      </c>
    </row>
    <row r="801" spans="16:21">
      <c r="P801" s="748">
        <v>541511</v>
      </c>
      <c r="Q801" s="737" t="s">
        <v>2004</v>
      </c>
      <c r="R801" s="748" t="s">
        <v>971</v>
      </c>
      <c r="S801" s="748">
        <v>9.7000000000000003E-2</v>
      </c>
      <c r="T801" s="757">
        <f>EEIO_EmissionFactors[[#This Row],[GHG Emissions (kg CO2e/2021 USD)]]/1000</f>
        <v>9.7E-5</v>
      </c>
      <c r="U801" s="748">
        <v>541511</v>
      </c>
    </row>
    <row r="802" spans="16:21">
      <c r="P802" s="748">
        <v>541512</v>
      </c>
      <c r="Q802" s="737" t="s">
        <v>2005</v>
      </c>
      <c r="R802" s="748" t="s">
        <v>971</v>
      </c>
      <c r="S802" s="748">
        <v>7.6999999999999999E-2</v>
      </c>
      <c r="T802" s="757">
        <f>EEIO_EmissionFactors[[#This Row],[GHG Emissions (kg CO2e/2021 USD)]]/1000</f>
        <v>7.7000000000000001E-5</v>
      </c>
      <c r="U802" s="748">
        <v>541512</v>
      </c>
    </row>
    <row r="803" spans="16:21">
      <c r="P803" s="748">
        <v>541513</v>
      </c>
      <c r="Q803" s="737" t="s">
        <v>2006</v>
      </c>
      <c r="R803" s="748" t="s">
        <v>971</v>
      </c>
      <c r="S803" s="748">
        <v>8.6999999999999994E-2</v>
      </c>
      <c r="T803" s="757">
        <f>EEIO_EmissionFactors[[#This Row],[GHG Emissions (kg CO2e/2021 USD)]]/1000</f>
        <v>8.7000000000000001E-5</v>
      </c>
      <c r="U803" s="748" t="s">
        <v>2007</v>
      </c>
    </row>
    <row r="804" spans="16:21">
      <c r="P804" s="748">
        <v>541519</v>
      </c>
      <c r="Q804" s="737" t="s">
        <v>2008</v>
      </c>
      <c r="R804" s="748" t="s">
        <v>971</v>
      </c>
      <c r="S804" s="748">
        <v>8.6999999999999994E-2</v>
      </c>
      <c r="T804" s="757">
        <f>EEIO_EmissionFactors[[#This Row],[GHG Emissions (kg CO2e/2021 USD)]]/1000</f>
        <v>8.7000000000000001E-5</v>
      </c>
      <c r="U804" s="748" t="s">
        <v>2007</v>
      </c>
    </row>
    <row r="805" spans="16:21">
      <c r="P805" s="748">
        <v>541611</v>
      </c>
      <c r="Q805" s="737" t="s">
        <v>2009</v>
      </c>
      <c r="R805" s="748" t="s">
        <v>971</v>
      </c>
      <c r="S805" s="748">
        <v>8.4000000000000005E-2</v>
      </c>
      <c r="T805" s="757">
        <f>EEIO_EmissionFactors[[#This Row],[GHG Emissions (kg CO2e/2021 USD)]]/1000</f>
        <v>8.4000000000000009E-5</v>
      </c>
      <c r="U805" s="748">
        <v>541610</v>
      </c>
    </row>
    <row r="806" spans="16:21">
      <c r="P806" s="748">
        <v>541612</v>
      </c>
      <c r="Q806" s="737" t="s">
        <v>2010</v>
      </c>
      <c r="R806" s="748" t="s">
        <v>971</v>
      </c>
      <c r="S806" s="748">
        <v>8.4000000000000005E-2</v>
      </c>
      <c r="T806" s="757">
        <f>EEIO_EmissionFactors[[#This Row],[GHG Emissions (kg CO2e/2021 USD)]]/1000</f>
        <v>8.4000000000000009E-5</v>
      </c>
      <c r="U806" s="748">
        <v>541610</v>
      </c>
    </row>
    <row r="807" spans="16:21">
      <c r="P807" s="748">
        <v>541613</v>
      </c>
      <c r="Q807" s="737" t="s">
        <v>2011</v>
      </c>
      <c r="R807" s="748" t="s">
        <v>971</v>
      </c>
      <c r="S807" s="748">
        <v>8.4000000000000005E-2</v>
      </c>
      <c r="T807" s="757">
        <f>EEIO_EmissionFactors[[#This Row],[GHG Emissions (kg CO2e/2021 USD)]]/1000</f>
        <v>8.4000000000000009E-5</v>
      </c>
      <c r="U807" s="748">
        <v>541610</v>
      </c>
    </row>
    <row r="808" spans="16:21">
      <c r="P808" s="748">
        <v>541614</v>
      </c>
      <c r="Q808" s="737" t="s">
        <v>1098</v>
      </c>
      <c r="R808" s="748" t="s">
        <v>971</v>
      </c>
      <c r="S808" s="748">
        <v>8.4000000000000005E-2</v>
      </c>
      <c r="T808" s="757">
        <f>EEIO_EmissionFactors[[#This Row],[GHG Emissions (kg CO2e/2021 USD)]]/1000</f>
        <v>8.4000000000000009E-5</v>
      </c>
      <c r="U808" s="748">
        <v>541610</v>
      </c>
    </row>
    <row r="809" spans="16:21">
      <c r="P809" s="748">
        <v>541618</v>
      </c>
      <c r="Q809" s="737" t="s">
        <v>2012</v>
      </c>
      <c r="R809" s="748" t="s">
        <v>971</v>
      </c>
      <c r="S809" s="748">
        <v>8.4000000000000005E-2</v>
      </c>
      <c r="T809" s="757">
        <f>EEIO_EmissionFactors[[#This Row],[GHG Emissions (kg CO2e/2021 USD)]]/1000</f>
        <v>8.4000000000000009E-5</v>
      </c>
      <c r="U809" s="748">
        <v>541610</v>
      </c>
    </row>
    <row r="810" spans="16:21">
      <c r="P810" s="748">
        <v>541620</v>
      </c>
      <c r="Q810" s="737" t="s">
        <v>2013</v>
      </c>
      <c r="R810" s="748" t="s">
        <v>971</v>
      </c>
      <c r="S810" s="748">
        <v>7.9000000000000001E-2</v>
      </c>
      <c r="T810" s="757">
        <f>EEIO_EmissionFactors[[#This Row],[GHG Emissions (kg CO2e/2021 USD)]]/1000</f>
        <v>7.8999999999999996E-5</v>
      </c>
      <c r="U810" s="748" t="s">
        <v>2014</v>
      </c>
    </row>
    <row r="811" spans="16:21">
      <c r="P811" s="748">
        <v>541690</v>
      </c>
      <c r="Q811" s="737" t="s">
        <v>2015</v>
      </c>
      <c r="R811" s="748" t="s">
        <v>971</v>
      </c>
      <c r="S811" s="748">
        <v>7.9000000000000001E-2</v>
      </c>
      <c r="T811" s="757">
        <f>EEIO_EmissionFactors[[#This Row],[GHG Emissions (kg CO2e/2021 USD)]]/1000</f>
        <v>7.8999999999999996E-5</v>
      </c>
      <c r="U811" s="748" t="s">
        <v>2014</v>
      </c>
    </row>
    <row r="812" spans="16:21">
      <c r="P812" s="748">
        <v>541713</v>
      </c>
      <c r="Q812" s="737" t="s">
        <v>2016</v>
      </c>
      <c r="R812" s="748" t="s">
        <v>971</v>
      </c>
      <c r="S812" s="748">
        <v>0.17399999999999999</v>
      </c>
      <c r="T812" s="757">
        <f>EEIO_EmissionFactors[[#This Row],[GHG Emissions (kg CO2e/2021 USD)]]/1000</f>
        <v>1.74E-4</v>
      </c>
      <c r="U812" s="748">
        <v>541700</v>
      </c>
    </row>
    <row r="813" spans="16:21">
      <c r="P813" s="748">
        <v>541714</v>
      </c>
      <c r="Q813" s="737" t="s">
        <v>2017</v>
      </c>
      <c r="R813" s="748" t="s">
        <v>971</v>
      </c>
      <c r="S813" s="748">
        <v>0.17399999999999999</v>
      </c>
      <c r="T813" s="757">
        <f>EEIO_EmissionFactors[[#This Row],[GHG Emissions (kg CO2e/2021 USD)]]/1000</f>
        <v>1.74E-4</v>
      </c>
      <c r="U813" s="748">
        <v>541700</v>
      </c>
    </row>
    <row r="814" spans="16:21">
      <c r="P814" s="748">
        <v>541715</v>
      </c>
      <c r="Q814" s="737" t="s">
        <v>2018</v>
      </c>
      <c r="R814" s="748" t="s">
        <v>971</v>
      </c>
      <c r="S814" s="748">
        <v>0.17399999999999999</v>
      </c>
      <c r="T814" s="757">
        <f>EEIO_EmissionFactors[[#This Row],[GHG Emissions (kg CO2e/2021 USD)]]/1000</f>
        <v>1.74E-4</v>
      </c>
      <c r="U814" s="748">
        <v>541700</v>
      </c>
    </row>
    <row r="815" spans="16:21">
      <c r="P815" s="748">
        <v>541720</v>
      </c>
      <c r="Q815" s="737" t="s">
        <v>2019</v>
      </c>
      <c r="R815" s="748" t="s">
        <v>971</v>
      </c>
      <c r="S815" s="748">
        <v>0.17399999999999999</v>
      </c>
      <c r="T815" s="757">
        <f>EEIO_EmissionFactors[[#This Row],[GHG Emissions (kg CO2e/2021 USD)]]/1000</f>
        <v>1.74E-4</v>
      </c>
      <c r="U815" s="748">
        <v>541700</v>
      </c>
    </row>
    <row r="816" spans="16:21">
      <c r="P816" s="748">
        <v>541810</v>
      </c>
      <c r="Q816" s="737" t="s">
        <v>2020</v>
      </c>
      <c r="R816" s="748" t="s">
        <v>971</v>
      </c>
      <c r="S816" s="748">
        <v>0.129</v>
      </c>
      <c r="T816" s="757">
        <f>EEIO_EmissionFactors[[#This Row],[GHG Emissions (kg CO2e/2021 USD)]]/1000</f>
        <v>1.2899999999999999E-4</v>
      </c>
      <c r="U816" s="748">
        <v>541800</v>
      </c>
    </row>
    <row r="817" spans="16:21">
      <c r="P817" s="748">
        <v>541820</v>
      </c>
      <c r="Q817" s="737" t="s">
        <v>2021</v>
      </c>
      <c r="R817" s="748" t="s">
        <v>971</v>
      </c>
      <c r="S817" s="748">
        <v>0.129</v>
      </c>
      <c r="T817" s="757">
        <f>EEIO_EmissionFactors[[#This Row],[GHG Emissions (kg CO2e/2021 USD)]]/1000</f>
        <v>1.2899999999999999E-4</v>
      </c>
      <c r="U817" s="748">
        <v>541800</v>
      </c>
    </row>
    <row r="818" spans="16:21">
      <c r="P818" s="748">
        <v>541830</v>
      </c>
      <c r="Q818" s="737" t="s">
        <v>2022</v>
      </c>
      <c r="R818" s="748" t="s">
        <v>971</v>
      </c>
      <c r="S818" s="748">
        <v>0.129</v>
      </c>
      <c r="T818" s="757">
        <f>EEIO_EmissionFactors[[#This Row],[GHG Emissions (kg CO2e/2021 USD)]]/1000</f>
        <v>1.2899999999999999E-4</v>
      </c>
      <c r="U818" s="748">
        <v>541800</v>
      </c>
    </row>
    <row r="819" spans="16:21">
      <c r="P819" s="748">
        <v>541840</v>
      </c>
      <c r="Q819" s="737" t="s">
        <v>2023</v>
      </c>
      <c r="R819" s="748" t="s">
        <v>971</v>
      </c>
      <c r="S819" s="748">
        <v>0.129</v>
      </c>
      <c r="T819" s="757">
        <f>EEIO_EmissionFactors[[#This Row],[GHG Emissions (kg CO2e/2021 USD)]]/1000</f>
        <v>1.2899999999999999E-4</v>
      </c>
      <c r="U819" s="748">
        <v>541800</v>
      </c>
    </row>
    <row r="820" spans="16:21">
      <c r="P820" s="748">
        <v>541850</v>
      </c>
      <c r="Q820" s="737" t="s">
        <v>2024</v>
      </c>
      <c r="R820" s="748" t="s">
        <v>971</v>
      </c>
      <c r="S820" s="748">
        <v>0.129</v>
      </c>
      <c r="T820" s="757">
        <f>EEIO_EmissionFactors[[#This Row],[GHG Emissions (kg CO2e/2021 USD)]]/1000</f>
        <v>1.2899999999999999E-4</v>
      </c>
      <c r="U820" s="748">
        <v>541800</v>
      </c>
    </row>
    <row r="821" spans="16:21">
      <c r="P821" s="748">
        <v>541860</v>
      </c>
      <c r="Q821" s="737" t="s">
        <v>2025</v>
      </c>
      <c r="R821" s="748" t="s">
        <v>971</v>
      </c>
      <c r="S821" s="748">
        <v>0.129</v>
      </c>
      <c r="T821" s="757">
        <f>EEIO_EmissionFactors[[#This Row],[GHG Emissions (kg CO2e/2021 USD)]]/1000</f>
        <v>1.2899999999999999E-4</v>
      </c>
      <c r="U821" s="748">
        <v>541800</v>
      </c>
    </row>
    <row r="822" spans="16:21">
      <c r="P822" s="748">
        <v>541870</v>
      </c>
      <c r="Q822" s="737" t="s">
        <v>2026</v>
      </c>
      <c r="R822" s="748" t="s">
        <v>971</v>
      </c>
      <c r="S822" s="748">
        <v>0.129</v>
      </c>
      <c r="T822" s="757">
        <f>EEIO_EmissionFactors[[#This Row],[GHG Emissions (kg CO2e/2021 USD)]]/1000</f>
        <v>1.2899999999999999E-4</v>
      </c>
      <c r="U822" s="748">
        <v>541800</v>
      </c>
    </row>
    <row r="823" spans="16:21">
      <c r="P823" s="748">
        <v>541890</v>
      </c>
      <c r="Q823" s="737" t="s">
        <v>2027</v>
      </c>
      <c r="R823" s="748" t="s">
        <v>971</v>
      </c>
      <c r="S823" s="748">
        <v>0.129</v>
      </c>
      <c r="T823" s="757">
        <f>EEIO_EmissionFactors[[#This Row],[GHG Emissions (kg CO2e/2021 USD)]]/1000</f>
        <v>1.2899999999999999E-4</v>
      </c>
      <c r="U823" s="748">
        <v>541800</v>
      </c>
    </row>
    <row r="824" spans="16:21">
      <c r="P824" s="748">
        <v>541910</v>
      </c>
      <c r="Q824" s="737" t="s">
        <v>2028</v>
      </c>
      <c r="R824" s="748" t="s">
        <v>971</v>
      </c>
      <c r="S824" s="748">
        <v>7.4999999999999997E-2</v>
      </c>
      <c r="T824" s="757">
        <f>EEIO_EmissionFactors[[#This Row],[GHG Emissions (kg CO2e/2021 USD)]]/1000</f>
        <v>7.4999999999999993E-5</v>
      </c>
      <c r="U824" s="748" t="s">
        <v>2029</v>
      </c>
    </row>
    <row r="825" spans="16:21">
      <c r="P825" s="748">
        <v>541921</v>
      </c>
      <c r="Q825" s="737" t="s">
        <v>2030</v>
      </c>
      <c r="R825" s="748" t="s">
        <v>971</v>
      </c>
      <c r="S825" s="748">
        <v>0.122</v>
      </c>
      <c r="T825" s="757">
        <f>EEIO_EmissionFactors[[#This Row],[GHG Emissions (kg CO2e/2021 USD)]]/1000</f>
        <v>1.22E-4</v>
      </c>
      <c r="U825" s="748">
        <v>541920</v>
      </c>
    </row>
    <row r="826" spans="16:21">
      <c r="P826" s="748">
        <v>541922</v>
      </c>
      <c r="Q826" s="737" t="s">
        <v>2031</v>
      </c>
      <c r="R826" s="748" t="s">
        <v>971</v>
      </c>
      <c r="S826" s="748">
        <v>0.122</v>
      </c>
      <c r="T826" s="757">
        <f>EEIO_EmissionFactors[[#This Row],[GHG Emissions (kg CO2e/2021 USD)]]/1000</f>
        <v>1.22E-4</v>
      </c>
      <c r="U826" s="748">
        <v>541920</v>
      </c>
    </row>
    <row r="827" spans="16:21">
      <c r="P827" s="748">
        <v>541930</v>
      </c>
      <c r="Q827" s="737" t="s">
        <v>2032</v>
      </c>
      <c r="R827" s="748" t="s">
        <v>971</v>
      </c>
      <c r="S827" s="748">
        <v>7.4999999999999997E-2</v>
      </c>
      <c r="T827" s="757">
        <f>EEIO_EmissionFactors[[#This Row],[GHG Emissions (kg CO2e/2021 USD)]]/1000</f>
        <v>7.4999999999999993E-5</v>
      </c>
      <c r="U827" s="748" t="s">
        <v>2029</v>
      </c>
    </row>
    <row r="828" spans="16:21">
      <c r="P828" s="748">
        <v>541940</v>
      </c>
      <c r="Q828" s="737" t="s">
        <v>2033</v>
      </c>
      <c r="R828" s="748" t="s">
        <v>971</v>
      </c>
      <c r="S828" s="748">
        <v>0.13900000000000001</v>
      </c>
      <c r="T828" s="757">
        <f>EEIO_EmissionFactors[[#This Row],[GHG Emissions (kg CO2e/2021 USD)]]/1000</f>
        <v>1.3900000000000002E-4</v>
      </c>
      <c r="U828" s="748">
        <v>541940</v>
      </c>
    </row>
    <row r="829" spans="16:21">
      <c r="P829" s="748">
        <v>541990</v>
      </c>
      <c r="Q829" s="737" t="s">
        <v>2034</v>
      </c>
      <c r="R829" s="748" t="s">
        <v>971</v>
      </c>
      <c r="S829" s="748">
        <v>7.4999999999999997E-2</v>
      </c>
      <c r="T829" s="757">
        <f>EEIO_EmissionFactors[[#This Row],[GHG Emissions (kg CO2e/2021 USD)]]/1000</f>
        <v>7.4999999999999993E-5</v>
      </c>
      <c r="U829" s="748" t="s">
        <v>2029</v>
      </c>
    </row>
    <row r="830" spans="16:21">
      <c r="P830" s="748">
        <v>551111</v>
      </c>
      <c r="Q830" s="737" t="s">
        <v>2035</v>
      </c>
      <c r="R830" s="748" t="s">
        <v>971</v>
      </c>
      <c r="S830" s="748">
        <v>0.13</v>
      </c>
      <c r="T830" s="757">
        <f>EEIO_EmissionFactors[[#This Row],[GHG Emissions (kg CO2e/2021 USD)]]/1000</f>
        <v>1.3000000000000002E-4</v>
      </c>
      <c r="U830" s="748">
        <v>550000</v>
      </c>
    </row>
    <row r="831" spans="16:21">
      <c r="P831" s="748">
        <v>551112</v>
      </c>
      <c r="Q831" s="737" t="s">
        <v>2036</v>
      </c>
      <c r="R831" s="748" t="s">
        <v>971</v>
      </c>
      <c r="S831" s="748">
        <v>0.13</v>
      </c>
      <c r="T831" s="757">
        <f>EEIO_EmissionFactors[[#This Row],[GHG Emissions (kg CO2e/2021 USD)]]/1000</f>
        <v>1.3000000000000002E-4</v>
      </c>
      <c r="U831" s="748">
        <v>550000</v>
      </c>
    </row>
    <row r="832" spans="16:21">
      <c r="P832" s="748">
        <v>551114</v>
      </c>
      <c r="Q832" s="737" t="s">
        <v>2037</v>
      </c>
      <c r="R832" s="748" t="s">
        <v>971</v>
      </c>
      <c r="S832" s="748">
        <v>0.13</v>
      </c>
      <c r="T832" s="757">
        <f>EEIO_EmissionFactors[[#This Row],[GHG Emissions (kg CO2e/2021 USD)]]/1000</f>
        <v>1.3000000000000002E-4</v>
      </c>
      <c r="U832" s="748">
        <v>550000</v>
      </c>
    </row>
    <row r="833" spans="16:21">
      <c r="P833" s="748">
        <v>561110</v>
      </c>
      <c r="Q833" s="737" t="s">
        <v>2038</v>
      </c>
      <c r="R833" s="748" t="s">
        <v>971</v>
      </c>
      <c r="S833" s="748">
        <v>0.105</v>
      </c>
      <c r="T833" s="757">
        <f>EEIO_EmissionFactors[[#This Row],[GHG Emissions (kg CO2e/2021 USD)]]/1000</f>
        <v>1.0499999999999999E-4</v>
      </c>
      <c r="U833" s="748">
        <v>561100</v>
      </c>
    </row>
    <row r="834" spans="16:21">
      <c r="P834" s="748">
        <v>561210</v>
      </c>
      <c r="Q834" s="737" t="s">
        <v>2039</v>
      </c>
      <c r="R834" s="748" t="s">
        <v>971</v>
      </c>
      <c r="S834" s="748">
        <v>0.21299999999999999</v>
      </c>
      <c r="T834" s="757">
        <f>EEIO_EmissionFactors[[#This Row],[GHG Emissions (kg CO2e/2021 USD)]]/1000</f>
        <v>2.13E-4</v>
      </c>
      <c r="U834" s="748">
        <v>561200</v>
      </c>
    </row>
    <row r="835" spans="16:21">
      <c r="P835" s="748">
        <v>561311</v>
      </c>
      <c r="Q835" s="737" t="s">
        <v>2040</v>
      </c>
      <c r="R835" s="748" t="s">
        <v>971</v>
      </c>
      <c r="S835" s="748">
        <v>3.3000000000000002E-2</v>
      </c>
      <c r="T835" s="757">
        <f>EEIO_EmissionFactors[[#This Row],[GHG Emissions (kg CO2e/2021 USD)]]/1000</f>
        <v>3.3000000000000003E-5</v>
      </c>
      <c r="U835" s="748">
        <v>561300</v>
      </c>
    </row>
    <row r="836" spans="16:21">
      <c r="P836" s="748">
        <v>561312</v>
      </c>
      <c r="Q836" s="737" t="s">
        <v>2041</v>
      </c>
      <c r="R836" s="748" t="s">
        <v>971</v>
      </c>
      <c r="S836" s="748">
        <v>3.3000000000000002E-2</v>
      </c>
      <c r="T836" s="757">
        <f>EEIO_EmissionFactors[[#This Row],[GHG Emissions (kg CO2e/2021 USD)]]/1000</f>
        <v>3.3000000000000003E-5</v>
      </c>
      <c r="U836" s="748">
        <v>561300</v>
      </c>
    </row>
    <row r="837" spans="16:21">
      <c r="P837" s="748">
        <v>561320</v>
      </c>
      <c r="Q837" s="737" t="s">
        <v>2042</v>
      </c>
      <c r="R837" s="748" t="s">
        <v>971</v>
      </c>
      <c r="S837" s="748">
        <v>3.3000000000000002E-2</v>
      </c>
      <c r="T837" s="757">
        <f>EEIO_EmissionFactors[[#This Row],[GHG Emissions (kg CO2e/2021 USD)]]/1000</f>
        <v>3.3000000000000003E-5</v>
      </c>
      <c r="U837" s="748">
        <v>561300</v>
      </c>
    </row>
    <row r="838" spans="16:21">
      <c r="P838" s="748">
        <v>561330</v>
      </c>
      <c r="Q838" s="737" t="s">
        <v>2043</v>
      </c>
      <c r="R838" s="748" t="s">
        <v>971</v>
      </c>
      <c r="S838" s="748">
        <v>3.3000000000000002E-2</v>
      </c>
      <c r="T838" s="757">
        <f>EEIO_EmissionFactors[[#This Row],[GHG Emissions (kg CO2e/2021 USD)]]/1000</f>
        <v>3.3000000000000003E-5</v>
      </c>
      <c r="U838" s="748">
        <v>561300</v>
      </c>
    </row>
    <row r="839" spans="16:21">
      <c r="P839" s="748">
        <v>561410</v>
      </c>
      <c r="Q839" s="737" t="s">
        <v>2044</v>
      </c>
      <c r="R839" s="748" t="s">
        <v>971</v>
      </c>
      <c r="S839" s="748">
        <v>0.11799999999999999</v>
      </c>
      <c r="T839" s="757">
        <f>EEIO_EmissionFactors[[#This Row],[GHG Emissions (kg CO2e/2021 USD)]]/1000</f>
        <v>1.18E-4</v>
      </c>
      <c r="U839" s="748">
        <v>561400</v>
      </c>
    </row>
    <row r="840" spans="16:21">
      <c r="P840" s="748">
        <v>561421</v>
      </c>
      <c r="Q840" s="737" t="s">
        <v>2045</v>
      </c>
      <c r="R840" s="748" t="s">
        <v>971</v>
      </c>
      <c r="S840" s="748">
        <v>0.11799999999999999</v>
      </c>
      <c r="T840" s="757">
        <f>EEIO_EmissionFactors[[#This Row],[GHG Emissions (kg CO2e/2021 USD)]]/1000</f>
        <v>1.18E-4</v>
      </c>
      <c r="U840" s="748">
        <v>561400</v>
      </c>
    </row>
    <row r="841" spans="16:21">
      <c r="P841" s="748">
        <v>561422</v>
      </c>
      <c r="Q841" s="737" t="s">
        <v>2046</v>
      </c>
      <c r="R841" s="748" t="s">
        <v>971</v>
      </c>
      <c r="S841" s="748">
        <v>0.11799999999999999</v>
      </c>
      <c r="T841" s="757">
        <f>EEIO_EmissionFactors[[#This Row],[GHG Emissions (kg CO2e/2021 USD)]]/1000</f>
        <v>1.18E-4</v>
      </c>
      <c r="U841" s="748">
        <v>561400</v>
      </c>
    </row>
    <row r="842" spans="16:21">
      <c r="P842" s="748">
        <v>561431</v>
      </c>
      <c r="Q842" s="737" t="s">
        <v>2047</v>
      </c>
      <c r="R842" s="748" t="s">
        <v>971</v>
      </c>
      <c r="S842" s="748">
        <v>0.11799999999999999</v>
      </c>
      <c r="T842" s="757">
        <f>EEIO_EmissionFactors[[#This Row],[GHG Emissions (kg CO2e/2021 USD)]]/1000</f>
        <v>1.18E-4</v>
      </c>
      <c r="U842" s="748">
        <v>561400</v>
      </c>
    </row>
    <row r="843" spans="16:21">
      <c r="P843" s="748">
        <v>561439</v>
      </c>
      <c r="Q843" s="737" t="s">
        <v>2048</v>
      </c>
      <c r="R843" s="748" t="s">
        <v>971</v>
      </c>
      <c r="S843" s="748">
        <v>0.11799999999999999</v>
      </c>
      <c r="T843" s="757">
        <f>EEIO_EmissionFactors[[#This Row],[GHG Emissions (kg CO2e/2021 USD)]]/1000</f>
        <v>1.18E-4</v>
      </c>
      <c r="U843" s="748">
        <v>561400</v>
      </c>
    </row>
    <row r="844" spans="16:21">
      <c r="P844" s="748">
        <v>561440</v>
      </c>
      <c r="Q844" s="737" t="s">
        <v>2049</v>
      </c>
      <c r="R844" s="748" t="s">
        <v>971</v>
      </c>
      <c r="S844" s="748">
        <v>0.11799999999999999</v>
      </c>
      <c r="T844" s="757">
        <f>EEIO_EmissionFactors[[#This Row],[GHG Emissions (kg CO2e/2021 USD)]]/1000</f>
        <v>1.18E-4</v>
      </c>
      <c r="U844" s="748">
        <v>561400</v>
      </c>
    </row>
    <row r="845" spans="16:21">
      <c r="P845" s="748">
        <v>561450</v>
      </c>
      <c r="Q845" s="737" t="s">
        <v>2050</v>
      </c>
      <c r="R845" s="748" t="s">
        <v>971</v>
      </c>
      <c r="S845" s="748">
        <v>0.11799999999999999</v>
      </c>
      <c r="T845" s="757">
        <f>EEIO_EmissionFactors[[#This Row],[GHG Emissions (kg CO2e/2021 USD)]]/1000</f>
        <v>1.18E-4</v>
      </c>
      <c r="U845" s="748">
        <v>561400</v>
      </c>
    </row>
    <row r="846" spans="16:21">
      <c r="P846" s="748">
        <v>561491</v>
      </c>
      <c r="Q846" s="737" t="s">
        <v>2051</v>
      </c>
      <c r="R846" s="748" t="s">
        <v>971</v>
      </c>
      <c r="S846" s="748">
        <v>0.11799999999999999</v>
      </c>
      <c r="T846" s="757">
        <f>EEIO_EmissionFactors[[#This Row],[GHG Emissions (kg CO2e/2021 USD)]]/1000</f>
        <v>1.18E-4</v>
      </c>
      <c r="U846" s="748">
        <v>561400</v>
      </c>
    </row>
    <row r="847" spans="16:21">
      <c r="P847" s="748">
        <v>561492</v>
      </c>
      <c r="Q847" s="737" t="s">
        <v>2052</v>
      </c>
      <c r="R847" s="748" t="s">
        <v>971</v>
      </c>
      <c r="S847" s="748">
        <v>0.11799999999999999</v>
      </c>
      <c r="T847" s="757">
        <f>EEIO_EmissionFactors[[#This Row],[GHG Emissions (kg CO2e/2021 USD)]]/1000</f>
        <v>1.18E-4</v>
      </c>
      <c r="U847" s="748">
        <v>561400</v>
      </c>
    </row>
    <row r="848" spans="16:21">
      <c r="P848" s="748">
        <v>561499</v>
      </c>
      <c r="Q848" s="737" t="s">
        <v>2053</v>
      </c>
      <c r="R848" s="748" t="s">
        <v>971</v>
      </c>
      <c r="S848" s="748">
        <v>0.11799999999999999</v>
      </c>
      <c r="T848" s="757">
        <f>EEIO_EmissionFactors[[#This Row],[GHG Emissions (kg CO2e/2021 USD)]]/1000</f>
        <v>1.18E-4</v>
      </c>
      <c r="U848" s="748">
        <v>561400</v>
      </c>
    </row>
    <row r="849" spans="16:21">
      <c r="P849" s="748">
        <v>561510</v>
      </c>
      <c r="Q849" s="737" t="s">
        <v>2054</v>
      </c>
      <c r="R849" s="748" t="s">
        <v>971</v>
      </c>
      <c r="S849" s="748">
        <v>0.10299999999999999</v>
      </c>
      <c r="T849" s="757">
        <f>EEIO_EmissionFactors[[#This Row],[GHG Emissions (kg CO2e/2021 USD)]]/1000</f>
        <v>1.03E-4</v>
      </c>
      <c r="U849" s="748">
        <v>561500</v>
      </c>
    </row>
    <row r="850" spans="16:21">
      <c r="P850" s="748">
        <v>561520</v>
      </c>
      <c r="Q850" s="737" t="s">
        <v>2055</v>
      </c>
      <c r="R850" s="748" t="s">
        <v>971</v>
      </c>
      <c r="S850" s="748">
        <v>0.10299999999999999</v>
      </c>
      <c r="T850" s="757">
        <f>EEIO_EmissionFactors[[#This Row],[GHG Emissions (kg CO2e/2021 USD)]]/1000</f>
        <v>1.03E-4</v>
      </c>
      <c r="U850" s="748">
        <v>561500</v>
      </c>
    </row>
    <row r="851" spans="16:21">
      <c r="P851" s="748">
        <v>561591</v>
      </c>
      <c r="Q851" s="737" t="s">
        <v>2056</v>
      </c>
      <c r="R851" s="748" t="s">
        <v>971</v>
      </c>
      <c r="S851" s="748">
        <v>0.10299999999999999</v>
      </c>
      <c r="T851" s="757">
        <f>EEIO_EmissionFactors[[#This Row],[GHG Emissions (kg CO2e/2021 USD)]]/1000</f>
        <v>1.03E-4</v>
      </c>
      <c r="U851" s="748">
        <v>561500</v>
      </c>
    </row>
    <row r="852" spans="16:21">
      <c r="P852" s="748">
        <v>561599</v>
      </c>
      <c r="Q852" s="737" t="s">
        <v>2057</v>
      </c>
      <c r="R852" s="748" t="s">
        <v>971</v>
      </c>
      <c r="S852" s="748">
        <v>0.10299999999999999</v>
      </c>
      <c r="T852" s="757">
        <f>EEIO_EmissionFactors[[#This Row],[GHG Emissions (kg CO2e/2021 USD)]]/1000</f>
        <v>1.03E-4</v>
      </c>
      <c r="U852" s="748">
        <v>561500</v>
      </c>
    </row>
    <row r="853" spans="16:21">
      <c r="P853" s="748">
        <v>561611</v>
      </c>
      <c r="Q853" s="737" t="s">
        <v>2058</v>
      </c>
      <c r="R853" s="748" t="s">
        <v>971</v>
      </c>
      <c r="S853" s="748">
        <v>0.08</v>
      </c>
      <c r="T853" s="757">
        <f>EEIO_EmissionFactors[[#This Row],[GHG Emissions (kg CO2e/2021 USD)]]/1000</f>
        <v>8.0000000000000007E-5</v>
      </c>
      <c r="U853" s="748">
        <v>561600</v>
      </c>
    </row>
    <row r="854" spans="16:21">
      <c r="P854" s="748">
        <v>561612</v>
      </c>
      <c r="Q854" s="737" t="s">
        <v>2059</v>
      </c>
      <c r="R854" s="748" t="s">
        <v>971</v>
      </c>
      <c r="S854" s="748">
        <v>0.08</v>
      </c>
      <c r="T854" s="757">
        <f>EEIO_EmissionFactors[[#This Row],[GHG Emissions (kg CO2e/2021 USD)]]/1000</f>
        <v>8.0000000000000007E-5</v>
      </c>
      <c r="U854" s="748">
        <v>561600</v>
      </c>
    </row>
    <row r="855" spans="16:21">
      <c r="P855" s="748">
        <v>561613</v>
      </c>
      <c r="Q855" s="737" t="s">
        <v>2060</v>
      </c>
      <c r="R855" s="748" t="s">
        <v>971</v>
      </c>
      <c r="S855" s="748">
        <v>0.08</v>
      </c>
      <c r="T855" s="757">
        <f>EEIO_EmissionFactors[[#This Row],[GHG Emissions (kg CO2e/2021 USD)]]/1000</f>
        <v>8.0000000000000007E-5</v>
      </c>
      <c r="U855" s="748">
        <v>561600</v>
      </c>
    </row>
    <row r="856" spans="16:21">
      <c r="P856" s="748">
        <v>561621</v>
      </c>
      <c r="Q856" s="737" t="s">
        <v>2061</v>
      </c>
      <c r="R856" s="748" t="s">
        <v>971</v>
      </c>
      <c r="S856" s="748">
        <v>0.08</v>
      </c>
      <c r="T856" s="757">
        <f>EEIO_EmissionFactors[[#This Row],[GHG Emissions (kg CO2e/2021 USD)]]/1000</f>
        <v>8.0000000000000007E-5</v>
      </c>
      <c r="U856" s="748">
        <v>561600</v>
      </c>
    </row>
    <row r="857" spans="16:21">
      <c r="P857" s="748">
        <v>561622</v>
      </c>
      <c r="Q857" s="737" t="s">
        <v>2062</v>
      </c>
      <c r="R857" s="748" t="s">
        <v>971</v>
      </c>
      <c r="S857" s="748">
        <v>0.08</v>
      </c>
      <c r="T857" s="757">
        <f>EEIO_EmissionFactors[[#This Row],[GHG Emissions (kg CO2e/2021 USD)]]/1000</f>
        <v>8.0000000000000007E-5</v>
      </c>
      <c r="U857" s="748">
        <v>561600</v>
      </c>
    </row>
    <row r="858" spans="16:21">
      <c r="P858" s="748">
        <v>561710</v>
      </c>
      <c r="Q858" s="737" t="s">
        <v>2063</v>
      </c>
      <c r="R858" s="748" t="s">
        <v>971</v>
      </c>
      <c r="S858" s="748">
        <v>0.16700000000000001</v>
      </c>
      <c r="T858" s="757">
        <f>EEIO_EmissionFactors[[#This Row],[GHG Emissions (kg CO2e/2021 USD)]]/1000</f>
        <v>1.6700000000000002E-4</v>
      </c>
      <c r="U858" s="748">
        <v>561700</v>
      </c>
    </row>
    <row r="859" spans="16:21">
      <c r="P859" s="748">
        <v>561720</v>
      </c>
      <c r="Q859" s="737" t="s">
        <v>2064</v>
      </c>
      <c r="R859" s="748" t="s">
        <v>971</v>
      </c>
      <c r="S859" s="748">
        <v>0.16700000000000001</v>
      </c>
      <c r="T859" s="757">
        <f>EEIO_EmissionFactors[[#This Row],[GHG Emissions (kg CO2e/2021 USD)]]/1000</f>
        <v>1.6700000000000002E-4</v>
      </c>
      <c r="U859" s="748">
        <v>561700</v>
      </c>
    </row>
    <row r="860" spans="16:21">
      <c r="P860" s="748">
        <v>561730</v>
      </c>
      <c r="Q860" s="737" t="s">
        <v>2065</v>
      </c>
      <c r="R860" s="748" t="s">
        <v>971</v>
      </c>
      <c r="S860" s="748">
        <v>0.16700000000000001</v>
      </c>
      <c r="T860" s="757">
        <f>EEIO_EmissionFactors[[#This Row],[GHG Emissions (kg CO2e/2021 USD)]]/1000</f>
        <v>1.6700000000000002E-4</v>
      </c>
      <c r="U860" s="748">
        <v>561700</v>
      </c>
    </row>
    <row r="861" spans="16:21">
      <c r="P861" s="748">
        <v>561740</v>
      </c>
      <c r="Q861" s="737" t="s">
        <v>2066</v>
      </c>
      <c r="R861" s="748" t="s">
        <v>971</v>
      </c>
      <c r="S861" s="748">
        <v>0.16700000000000001</v>
      </c>
      <c r="T861" s="757">
        <f>EEIO_EmissionFactors[[#This Row],[GHG Emissions (kg CO2e/2021 USD)]]/1000</f>
        <v>1.6700000000000002E-4</v>
      </c>
      <c r="U861" s="748">
        <v>561700</v>
      </c>
    </row>
    <row r="862" spans="16:21">
      <c r="P862" s="748">
        <v>561790</v>
      </c>
      <c r="Q862" s="737" t="s">
        <v>2067</v>
      </c>
      <c r="R862" s="748" t="s">
        <v>971</v>
      </c>
      <c r="S862" s="748">
        <v>0.16700000000000001</v>
      </c>
      <c r="T862" s="757">
        <f>EEIO_EmissionFactors[[#This Row],[GHG Emissions (kg CO2e/2021 USD)]]/1000</f>
        <v>1.6700000000000002E-4</v>
      </c>
      <c r="U862" s="748">
        <v>561700</v>
      </c>
    </row>
    <row r="863" spans="16:21">
      <c r="P863" s="748">
        <v>561910</v>
      </c>
      <c r="Q863" s="737" t="s">
        <v>2068</v>
      </c>
      <c r="R863" s="748" t="s">
        <v>971</v>
      </c>
      <c r="S863" s="748">
        <v>0.121</v>
      </c>
      <c r="T863" s="757">
        <f>EEIO_EmissionFactors[[#This Row],[GHG Emissions (kg CO2e/2021 USD)]]/1000</f>
        <v>1.21E-4</v>
      </c>
      <c r="U863" s="748">
        <v>561900</v>
      </c>
    </row>
    <row r="864" spans="16:21">
      <c r="P864" s="748">
        <v>561920</v>
      </c>
      <c r="Q864" s="737" t="s">
        <v>1119</v>
      </c>
      <c r="R864" s="748" t="s">
        <v>971</v>
      </c>
      <c r="S864" s="748">
        <v>0.121</v>
      </c>
      <c r="T864" s="757">
        <f>EEIO_EmissionFactors[[#This Row],[GHG Emissions (kg CO2e/2021 USD)]]/1000</f>
        <v>1.21E-4</v>
      </c>
      <c r="U864" s="748">
        <v>561900</v>
      </c>
    </row>
    <row r="865" spans="16:21">
      <c r="P865" s="748">
        <v>561990</v>
      </c>
      <c r="Q865" s="737" t="s">
        <v>2069</v>
      </c>
      <c r="R865" s="748" t="s">
        <v>971</v>
      </c>
      <c r="S865" s="748">
        <v>0.121</v>
      </c>
      <c r="T865" s="757">
        <f>EEIO_EmissionFactors[[#This Row],[GHG Emissions (kg CO2e/2021 USD)]]/1000</f>
        <v>1.21E-4</v>
      </c>
      <c r="U865" s="748">
        <v>561900</v>
      </c>
    </row>
    <row r="866" spans="16:21">
      <c r="P866" s="748">
        <v>562111</v>
      </c>
      <c r="Q866" s="737" t="s">
        <v>2070</v>
      </c>
      <c r="R866" s="748" t="s">
        <v>971</v>
      </c>
      <c r="S866" s="748">
        <v>0.19700000000000001</v>
      </c>
      <c r="T866" s="757">
        <f>EEIO_EmissionFactors[[#This Row],[GHG Emissions (kg CO2e/2021 USD)]]/1000</f>
        <v>1.9700000000000002E-4</v>
      </c>
      <c r="U866" s="748">
        <v>562111</v>
      </c>
    </row>
    <row r="867" spans="16:21">
      <c r="P867" s="748">
        <v>562112</v>
      </c>
      <c r="Q867" s="737" t="s">
        <v>2071</v>
      </c>
      <c r="R867" s="748" t="s">
        <v>971</v>
      </c>
      <c r="S867" s="748">
        <v>1.7769999999999999</v>
      </c>
      <c r="T867" s="757">
        <f>EEIO_EmissionFactors[[#This Row],[GHG Emissions (kg CO2e/2021 USD)]]/1000</f>
        <v>1.7769999999999999E-3</v>
      </c>
      <c r="U867" s="748" t="s">
        <v>2072</v>
      </c>
    </row>
    <row r="868" spans="16:21">
      <c r="P868" s="748">
        <v>562119</v>
      </c>
      <c r="Q868" s="737" t="s">
        <v>2073</v>
      </c>
      <c r="R868" s="748" t="s">
        <v>971</v>
      </c>
      <c r="S868" s="748">
        <v>0.63200000000000001</v>
      </c>
      <c r="T868" s="757">
        <f>EEIO_EmissionFactors[[#This Row],[GHG Emissions (kg CO2e/2021 USD)]]/1000</f>
        <v>6.3199999999999997E-4</v>
      </c>
      <c r="U868" s="748" t="s">
        <v>2074</v>
      </c>
    </row>
    <row r="869" spans="16:21">
      <c r="P869" s="748">
        <v>562211</v>
      </c>
      <c r="Q869" s="737" t="s">
        <v>2075</v>
      </c>
      <c r="R869" s="748" t="s">
        <v>971</v>
      </c>
      <c r="S869" s="748">
        <v>1.7769999999999999</v>
      </c>
      <c r="T869" s="757">
        <f>EEIO_EmissionFactors[[#This Row],[GHG Emissions (kg CO2e/2021 USD)]]/1000</f>
        <v>1.7769999999999999E-3</v>
      </c>
      <c r="U869" s="748" t="s">
        <v>2072</v>
      </c>
    </row>
    <row r="870" spans="16:21">
      <c r="P870" s="748">
        <v>562212</v>
      </c>
      <c r="Q870" s="737" t="s">
        <v>2076</v>
      </c>
      <c r="R870" s="748" t="s">
        <v>971</v>
      </c>
      <c r="S870" s="748">
        <v>10.989000000000001</v>
      </c>
      <c r="T870" s="757">
        <f>EEIO_EmissionFactors[[#This Row],[GHG Emissions (kg CO2e/2021 USD)]]/1000</f>
        <v>1.0989000000000001E-2</v>
      </c>
      <c r="U870" s="748">
        <v>562212</v>
      </c>
    </row>
    <row r="871" spans="16:21">
      <c r="P871" s="748">
        <v>562213</v>
      </c>
      <c r="Q871" s="737" t="s">
        <v>2077</v>
      </c>
      <c r="R871" s="748" t="s">
        <v>971</v>
      </c>
      <c r="S871" s="748">
        <v>2.1659999999999999</v>
      </c>
      <c r="T871" s="757">
        <f>EEIO_EmissionFactors[[#This Row],[GHG Emissions (kg CO2e/2021 USD)]]/1000</f>
        <v>2.166E-3</v>
      </c>
      <c r="U871" s="748">
        <v>562213</v>
      </c>
    </row>
    <row r="872" spans="16:21">
      <c r="P872" s="748">
        <v>562219</v>
      </c>
      <c r="Q872" s="737" t="s">
        <v>2078</v>
      </c>
      <c r="R872" s="748" t="s">
        <v>971</v>
      </c>
      <c r="S872" s="748">
        <v>0.63200000000000001</v>
      </c>
      <c r="T872" s="757">
        <f>EEIO_EmissionFactors[[#This Row],[GHG Emissions (kg CO2e/2021 USD)]]/1000</f>
        <v>6.3199999999999997E-4</v>
      </c>
      <c r="U872" s="748" t="s">
        <v>2074</v>
      </c>
    </row>
    <row r="873" spans="16:21">
      <c r="P873" s="748">
        <v>562910</v>
      </c>
      <c r="Q873" s="737" t="s">
        <v>2079</v>
      </c>
      <c r="R873" s="748" t="s">
        <v>971</v>
      </c>
      <c r="S873" s="748">
        <v>0.16300000000000001</v>
      </c>
      <c r="T873" s="757">
        <f>EEIO_EmissionFactors[[#This Row],[GHG Emissions (kg CO2e/2021 USD)]]/1000</f>
        <v>1.63E-4</v>
      </c>
      <c r="U873" s="748">
        <v>562910</v>
      </c>
    </row>
    <row r="874" spans="16:21">
      <c r="P874" s="748">
        <v>562920</v>
      </c>
      <c r="Q874" s="737" t="s">
        <v>2080</v>
      </c>
      <c r="R874" s="748" t="s">
        <v>971</v>
      </c>
      <c r="S874" s="748">
        <v>0.158</v>
      </c>
      <c r="T874" s="757">
        <f>EEIO_EmissionFactors[[#This Row],[GHG Emissions (kg CO2e/2021 USD)]]/1000</f>
        <v>1.5799999999999999E-4</v>
      </c>
      <c r="U874" s="748">
        <v>562920</v>
      </c>
    </row>
    <row r="875" spans="16:21">
      <c r="P875" s="748">
        <v>562991</v>
      </c>
      <c r="Q875" s="737" t="s">
        <v>2081</v>
      </c>
      <c r="R875" s="748" t="s">
        <v>971</v>
      </c>
      <c r="S875" s="748">
        <v>0.63200000000000001</v>
      </c>
      <c r="T875" s="757">
        <f>EEIO_EmissionFactors[[#This Row],[GHG Emissions (kg CO2e/2021 USD)]]/1000</f>
        <v>6.3199999999999997E-4</v>
      </c>
      <c r="U875" s="748" t="s">
        <v>2074</v>
      </c>
    </row>
    <row r="876" spans="16:21">
      <c r="P876" s="748">
        <v>562998</v>
      </c>
      <c r="Q876" s="737" t="s">
        <v>2082</v>
      </c>
      <c r="R876" s="748" t="s">
        <v>971</v>
      </c>
      <c r="S876" s="748">
        <v>0.63200000000000001</v>
      </c>
      <c r="T876" s="757">
        <f>EEIO_EmissionFactors[[#This Row],[GHG Emissions (kg CO2e/2021 USD)]]/1000</f>
        <v>6.3199999999999997E-4</v>
      </c>
      <c r="U876" s="748" t="s">
        <v>2074</v>
      </c>
    </row>
    <row r="877" spans="16:21">
      <c r="P877" s="748">
        <v>611110</v>
      </c>
      <c r="Q877" s="737" t="s">
        <v>2083</v>
      </c>
      <c r="R877" s="748" t="s">
        <v>971</v>
      </c>
      <c r="S877" s="748">
        <v>0.13700000000000001</v>
      </c>
      <c r="T877" s="757">
        <f>EEIO_EmissionFactors[[#This Row],[GHG Emissions (kg CO2e/2021 USD)]]/1000</f>
        <v>1.3700000000000002E-4</v>
      </c>
      <c r="U877" s="748">
        <v>611100</v>
      </c>
    </row>
    <row r="878" spans="16:21">
      <c r="P878" s="748">
        <v>611210</v>
      </c>
      <c r="Q878" s="737" t="s">
        <v>2084</v>
      </c>
      <c r="R878" s="748" t="s">
        <v>971</v>
      </c>
      <c r="S878" s="748">
        <v>0.16800000000000001</v>
      </c>
      <c r="T878" s="757">
        <f>EEIO_EmissionFactors[[#This Row],[GHG Emissions (kg CO2e/2021 USD)]]/1000</f>
        <v>1.6800000000000002E-4</v>
      </c>
      <c r="U878" s="748" t="s">
        <v>2085</v>
      </c>
    </row>
    <row r="879" spans="16:21">
      <c r="P879" s="748">
        <v>611310</v>
      </c>
      <c r="Q879" s="737" t="s">
        <v>2086</v>
      </c>
      <c r="R879" s="748" t="s">
        <v>971</v>
      </c>
      <c r="S879" s="748">
        <v>0.16800000000000001</v>
      </c>
      <c r="T879" s="757">
        <f>EEIO_EmissionFactors[[#This Row],[GHG Emissions (kg CO2e/2021 USD)]]/1000</f>
        <v>1.6800000000000002E-4</v>
      </c>
      <c r="U879" s="748" t="s">
        <v>2085</v>
      </c>
    </row>
    <row r="880" spans="16:21">
      <c r="P880" s="748">
        <v>611410</v>
      </c>
      <c r="Q880" s="737" t="s">
        <v>2087</v>
      </c>
      <c r="R880" s="748" t="s">
        <v>971</v>
      </c>
      <c r="S880" s="748">
        <v>0.125</v>
      </c>
      <c r="T880" s="757">
        <f>EEIO_EmissionFactors[[#This Row],[GHG Emissions (kg CO2e/2021 USD)]]/1000</f>
        <v>1.25E-4</v>
      </c>
      <c r="U880" s="748" t="s">
        <v>2088</v>
      </c>
    </row>
    <row r="881" spans="16:21">
      <c r="P881" s="748">
        <v>611420</v>
      </c>
      <c r="Q881" s="737" t="s">
        <v>2089</v>
      </c>
      <c r="R881" s="748" t="s">
        <v>971</v>
      </c>
      <c r="S881" s="748">
        <v>0.125</v>
      </c>
      <c r="T881" s="757">
        <f>EEIO_EmissionFactors[[#This Row],[GHG Emissions (kg CO2e/2021 USD)]]/1000</f>
        <v>1.25E-4</v>
      </c>
      <c r="U881" s="748" t="s">
        <v>2088</v>
      </c>
    </row>
    <row r="882" spans="16:21">
      <c r="P882" s="748">
        <v>611430</v>
      </c>
      <c r="Q882" s="737" t="s">
        <v>2090</v>
      </c>
      <c r="R882" s="748" t="s">
        <v>971</v>
      </c>
      <c r="S882" s="748">
        <v>0.125</v>
      </c>
      <c r="T882" s="757">
        <f>EEIO_EmissionFactors[[#This Row],[GHG Emissions (kg CO2e/2021 USD)]]/1000</f>
        <v>1.25E-4</v>
      </c>
      <c r="U882" s="748" t="s">
        <v>2088</v>
      </c>
    </row>
    <row r="883" spans="16:21">
      <c r="P883" s="748">
        <v>611511</v>
      </c>
      <c r="Q883" s="737" t="s">
        <v>2091</v>
      </c>
      <c r="R883" s="748" t="s">
        <v>971</v>
      </c>
      <c r="S883" s="748">
        <v>0.125</v>
      </c>
      <c r="T883" s="757">
        <f>EEIO_EmissionFactors[[#This Row],[GHG Emissions (kg CO2e/2021 USD)]]/1000</f>
        <v>1.25E-4</v>
      </c>
      <c r="U883" s="748" t="s">
        <v>2088</v>
      </c>
    </row>
    <row r="884" spans="16:21">
      <c r="P884" s="748">
        <v>611512</v>
      </c>
      <c r="Q884" s="737" t="s">
        <v>2092</v>
      </c>
      <c r="R884" s="748" t="s">
        <v>971</v>
      </c>
      <c r="S884" s="748">
        <v>0.125</v>
      </c>
      <c r="T884" s="757">
        <f>EEIO_EmissionFactors[[#This Row],[GHG Emissions (kg CO2e/2021 USD)]]/1000</f>
        <v>1.25E-4</v>
      </c>
      <c r="U884" s="748" t="s">
        <v>2088</v>
      </c>
    </row>
    <row r="885" spans="16:21">
      <c r="P885" s="748">
        <v>611513</v>
      </c>
      <c r="Q885" s="737" t="s">
        <v>2093</v>
      </c>
      <c r="R885" s="748" t="s">
        <v>971</v>
      </c>
      <c r="S885" s="748">
        <v>0.125</v>
      </c>
      <c r="T885" s="757">
        <f>EEIO_EmissionFactors[[#This Row],[GHG Emissions (kg CO2e/2021 USD)]]/1000</f>
        <v>1.25E-4</v>
      </c>
      <c r="U885" s="748" t="s">
        <v>2088</v>
      </c>
    </row>
    <row r="886" spans="16:21">
      <c r="P886" s="748">
        <v>611519</v>
      </c>
      <c r="Q886" s="737" t="s">
        <v>2094</v>
      </c>
      <c r="R886" s="748" t="s">
        <v>971</v>
      </c>
      <c r="S886" s="748">
        <v>0.125</v>
      </c>
      <c r="T886" s="757">
        <f>EEIO_EmissionFactors[[#This Row],[GHG Emissions (kg CO2e/2021 USD)]]/1000</f>
        <v>1.25E-4</v>
      </c>
      <c r="U886" s="748" t="s">
        <v>2088</v>
      </c>
    </row>
    <row r="887" spans="16:21">
      <c r="P887" s="748">
        <v>611610</v>
      </c>
      <c r="Q887" s="737" t="s">
        <v>2095</v>
      </c>
      <c r="R887" s="748" t="s">
        <v>971</v>
      </c>
      <c r="S887" s="748">
        <v>0.125</v>
      </c>
      <c r="T887" s="757">
        <f>EEIO_EmissionFactors[[#This Row],[GHG Emissions (kg CO2e/2021 USD)]]/1000</f>
        <v>1.25E-4</v>
      </c>
      <c r="U887" s="748" t="s">
        <v>2088</v>
      </c>
    </row>
    <row r="888" spans="16:21">
      <c r="P888" s="748">
        <v>611620</v>
      </c>
      <c r="Q888" s="737" t="s">
        <v>2096</v>
      </c>
      <c r="R888" s="748" t="s">
        <v>971</v>
      </c>
      <c r="S888" s="748">
        <v>0.125</v>
      </c>
      <c r="T888" s="757">
        <f>EEIO_EmissionFactors[[#This Row],[GHG Emissions (kg CO2e/2021 USD)]]/1000</f>
        <v>1.25E-4</v>
      </c>
      <c r="U888" s="748" t="s">
        <v>2088</v>
      </c>
    </row>
    <row r="889" spans="16:21">
      <c r="P889" s="748">
        <v>611630</v>
      </c>
      <c r="Q889" s="737" t="s">
        <v>2097</v>
      </c>
      <c r="R889" s="748" t="s">
        <v>971</v>
      </c>
      <c r="S889" s="748">
        <v>0.125</v>
      </c>
      <c r="T889" s="757">
        <f>EEIO_EmissionFactors[[#This Row],[GHG Emissions (kg CO2e/2021 USD)]]/1000</f>
        <v>1.25E-4</v>
      </c>
      <c r="U889" s="748" t="s">
        <v>2088</v>
      </c>
    </row>
    <row r="890" spans="16:21">
      <c r="P890" s="748">
        <v>611691</v>
      </c>
      <c r="Q890" s="737" t="s">
        <v>2098</v>
      </c>
      <c r="R890" s="748" t="s">
        <v>971</v>
      </c>
      <c r="S890" s="748">
        <v>0.125</v>
      </c>
      <c r="T890" s="757">
        <f>EEIO_EmissionFactors[[#This Row],[GHG Emissions (kg CO2e/2021 USD)]]/1000</f>
        <v>1.25E-4</v>
      </c>
      <c r="U890" s="748" t="s">
        <v>2088</v>
      </c>
    </row>
    <row r="891" spans="16:21">
      <c r="P891" s="748">
        <v>611692</v>
      </c>
      <c r="Q891" s="737" t="s">
        <v>2099</v>
      </c>
      <c r="R891" s="748" t="s">
        <v>971</v>
      </c>
      <c r="S891" s="748">
        <v>0.125</v>
      </c>
      <c r="T891" s="757">
        <f>EEIO_EmissionFactors[[#This Row],[GHG Emissions (kg CO2e/2021 USD)]]/1000</f>
        <v>1.25E-4</v>
      </c>
      <c r="U891" s="748" t="s">
        <v>2088</v>
      </c>
    </row>
    <row r="892" spans="16:21">
      <c r="P892" s="748">
        <v>611699</v>
      </c>
      <c r="Q892" s="737" t="s">
        <v>2100</v>
      </c>
      <c r="R892" s="748" t="s">
        <v>971</v>
      </c>
      <c r="S892" s="748">
        <v>0.125</v>
      </c>
      <c r="T892" s="757">
        <f>EEIO_EmissionFactors[[#This Row],[GHG Emissions (kg CO2e/2021 USD)]]/1000</f>
        <v>1.25E-4</v>
      </c>
      <c r="U892" s="748" t="s">
        <v>2088</v>
      </c>
    </row>
    <row r="893" spans="16:21">
      <c r="P893" s="748">
        <v>611710</v>
      </c>
      <c r="Q893" s="737" t="s">
        <v>2101</v>
      </c>
      <c r="R893" s="748" t="s">
        <v>971</v>
      </c>
      <c r="S893" s="748">
        <v>0.125</v>
      </c>
      <c r="T893" s="757">
        <f>EEIO_EmissionFactors[[#This Row],[GHG Emissions (kg CO2e/2021 USD)]]/1000</f>
        <v>1.25E-4</v>
      </c>
      <c r="U893" s="748" t="s">
        <v>2088</v>
      </c>
    </row>
    <row r="894" spans="16:21">
      <c r="P894" s="748">
        <v>621111</v>
      </c>
      <c r="Q894" s="737" t="s">
        <v>2102</v>
      </c>
      <c r="R894" s="748" t="s">
        <v>971</v>
      </c>
      <c r="S894" s="748">
        <v>8.5999999999999993E-2</v>
      </c>
      <c r="T894" s="757">
        <f>EEIO_EmissionFactors[[#This Row],[GHG Emissions (kg CO2e/2021 USD)]]/1000</f>
        <v>8.599999999999999E-5</v>
      </c>
      <c r="U894" s="748">
        <v>621100</v>
      </c>
    </row>
    <row r="895" spans="16:21">
      <c r="P895" s="748">
        <v>621112</v>
      </c>
      <c r="Q895" s="737" t="s">
        <v>2103</v>
      </c>
      <c r="R895" s="748" t="s">
        <v>971</v>
      </c>
      <c r="S895" s="748">
        <v>8.5999999999999993E-2</v>
      </c>
      <c r="T895" s="757">
        <f>EEIO_EmissionFactors[[#This Row],[GHG Emissions (kg CO2e/2021 USD)]]/1000</f>
        <v>8.599999999999999E-5</v>
      </c>
      <c r="U895" s="748">
        <v>621100</v>
      </c>
    </row>
    <row r="896" spans="16:21">
      <c r="P896" s="748">
        <v>621210</v>
      </c>
      <c r="Q896" s="737" t="s">
        <v>2104</v>
      </c>
      <c r="R896" s="748" t="s">
        <v>971</v>
      </c>
      <c r="S896" s="748">
        <v>0.09</v>
      </c>
      <c r="T896" s="757">
        <f>EEIO_EmissionFactors[[#This Row],[GHG Emissions (kg CO2e/2021 USD)]]/1000</f>
        <v>8.9999999999999992E-5</v>
      </c>
      <c r="U896" s="748">
        <v>621200</v>
      </c>
    </row>
    <row r="897" spans="16:21">
      <c r="P897" s="748">
        <v>621310</v>
      </c>
      <c r="Q897" s="737" t="s">
        <v>2105</v>
      </c>
      <c r="R897" s="748" t="s">
        <v>971</v>
      </c>
      <c r="S897" s="748">
        <v>0.12</v>
      </c>
      <c r="T897" s="757">
        <f>EEIO_EmissionFactors[[#This Row],[GHG Emissions (kg CO2e/2021 USD)]]/1000</f>
        <v>1.1999999999999999E-4</v>
      </c>
      <c r="U897" s="748">
        <v>621300</v>
      </c>
    </row>
    <row r="898" spans="16:21">
      <c r="P898" s="748">
        <v>621320</v>
      </c>
      <c r="Q898" s="737" t="s">
        <v>2106</v>
      </c>
      <c r="R898" s="748" t="s">
        <v>971</v>
      </c>
      <c r="S898" s="748">
        <v>0.12</v>
      </c>
      <c r="T898" s="757">
        <f>EEIO_EmissionFactors[[#This Row],[GHG Emissions (kg CO2e/2021 USD)]]/1000</f>
        <v>1.1999999999999999E-4</v>
      </c>
      <c r="U898" s="748">
        <v>621300</v>
      </c>
    </row>
    <row r="899" spans="16:21">
      <c r="P899" s="748">
        <v>621330</v>
      </c>
      <c r="Q899" s="737" t="s">
        <v>2107</v>
      </c>
      <c r="R899" s="748" t="s">
        <v>971</v>
      </c>
      <c r="S899" s="748">
        <v>0.12</v>
      </c>
      <c r="T899" s="757">
        <f>EEIO_EmissionFactors[[#This Row],[GHG Emissions (kg CO2e/2021 USD)]]/1000</f>
        <v>1.1999999999999999E-4</v>
      </c>
      <c r="U899" s="748">
        <v>621300</v>
      </c>
    </row>
    <row r="900" spans="16:21">
      <c r="P900" s="748">
        <v>621340</v>
      </c>
      <c r="Q900" s="737" t="s">
        <v>2108</v>
      </c>
      <c r="R900" s="748" t="s">
        <v>971</v>
      </c>
      <c r="S900" s="748">
        <v>0.12</v>
      </c>
      <c r="T900" s="757">
        <f>EEIO_EmissionFactors[[#This Row],[GHG Emissions (kg CO2e/2021 USD)]]/1000</f>
        <v>1.1999999999999999E-4</v>
      </c>
      <c r="U900" s="748">
        <v>621300</v>
      </c>
    </row>
    <row r="901" spans="16:21">
      <c r="P901" s="748">
        <v>621391</v>
      </c>
      <c r="Q901" s="737" t="s">
        <v>2109</v>
      </c>
      <c r="R901" s="748" t="s">
        <v>971</v>
      </c>
      <c r="S901" s="748">
        <v>0.12</v>
      </c>
      <c r="T901" s="757">
        <f>EEIO_EmissionFactors[[#This Row],[GHG Emissions (kg CO2e/2021 USD)]]/1000</f>
        <v>1.1999999999999999E-4</v>
      </c>
      <c r="U901" s="748">
        <v>621300</v>
      </c>
    </row>
    <row r="902" spans="16:21">
      <c r="P902" s="748">
        <v>621399</v>
      </c>
      <c r="Q902" s="737" t="s">
        <v>2110</v>
      </c>
      <c r="R902" s="748" t="s">
        <v>971</v>
      </c>
      <c r="S902" s="748">
        <v>0.12</v>
      </c>
      <c r="T902" s="757">
        <f>EEIO_EmissionFactors[[#This Row],[GHG Emissions (kg CO2e/2021 USD)]]/1000</f>
        <v>1.1999999999999999E-4</v>
      </c>
      <c r="U902" s="748">
        <v>621300</v>
      </c>
    </row>
    <row r="903" spans="16:21">
      <c r="P903" s="748">
        <v>621410</v>
      </c>
      <c r="Q903" s="737" t="s">
        <v>2111</v>
      </c>
      <c r="R903" s="748" t="s">
        <v>971</v>
      </c>
      <c r="S903" s="748">
        <v>0.11600000000000001</v>
      </c>
      <c r="T903" s="757">
        <f>EEIO_EmissionFactors[[#This Row],[GHG Emissions (kg CO2e/2021 USD)]]/1000</f>
        <v>1.16E-4</v>
      </c>
      <c r="U903" s="748">
        <v>621400</v>
      </c>
    </row>
    <row r="904" spans="16:21">
      <c r="P904" s="748">
        <v>621420</v>
      </c>
      <c r="Q904" s="737" t="s">
        <v>2112</v>
      </c>
      <c r="R904" s="748" t="s">
        <v>971</v>
      </c>
      <c r="S904" s="748">
        <v>0.11600000000000001</v>
      </c>
      <c r="T904" s="757">
        <f>EEIO_EmissionFactors[[#This Row],[GHG Emissions (kg CO2e/2021 USD)]]/1000</f>
        <v>1.16E-4</v>
      </c>
      <c r="U904" s="748">
        <v>621400</v>
      </c>
    </row>
    <row r="905" spans="16:21">
      <c r="P905" s="748">
        <v>621491</v>
      </c>
      <c r="Q905" s="737" t="s">
        <v>2113</v>
      </c>
      <c r="R905" s="748" t="s">
        <v>971</v>
      </c>
      <c r="S905" s="748">
        <v>0.11600000000000001</v>
      </c>
      <c r="T905" s="757">
        <f>EEIO_EmissionFactors[[#This Row],[GHG Emissions (kg CO2e/2021 USD)]]/1000</f>
        <v>1.16E-4</v>
      </c>
      <c r="U905" s="748">
        <v>621400</v>
      </c>
    </row>
    <row r="906" spans="16:21">
      <c r="P906" s="748">
        <v>621492</v>
      </c>
      <c r="Q906" s="737" t="s">
        <v>2114</v>
      </c>
      <c r="R906" s="748" t="s">
        <v>971</v>
      </c>
      <c r="S906" s="748">
        <v>0.11600000000000001</v>
      </c>
      <c r="T906" s="757">
        <f>EEIO_EmissionFactors[[#This Row],[GHG Emissions (kg CO2e/2021 USD)]]/1000</f>
        <v>1.16E-4</v>
      </c>
      <c r="U906" s="748">
        <v>621400</v>
      </c>
    </row>
    <row r="907" spans="16:21">
      <c r="P907" s="748">
        <v>621493</v>
      </c>
      <c r="Q907" s="737" t="s">
        <v>2115</v>
      </c>
      <c r="R907" s="748" t="s">
        <v>971</v>
      </c>
      <c r="S907" s="748">
        <v>0.11600000000000001</v>
      </c>
      <c r="T907" s="757">
        <f>EEIO_EmissionFactors[[#This Row],[GHG Emissions (kg CO2e/2021 USD)]]/1000</f>
        <v>1.16E-4</v>
      </c>
      <c r="U907" s="748">
        <v>621400</v>
      </c>
    </row>
    <row r="908" spans="16:21">
      <c r="P908" s="748">
        <v>621498</v>
      </c>
      <c r="Q908" s="737" t="s">
        <v>2116</v>
      </c>
      <c r="R908" s="748" t="s">
        <v>971</v>
      </c>
      <c r="S908" s="748">
        <v>0.11600000000000001</v>
      </c>
      <c r="T908" s="757">
        <f>EEIO_EmissionFactors[[#This Row],[GHG Emissions (kg CO2e/2021 USD)]]/1000</f>
        <v>1.16E-4</v>
      </c>
      <c r="U908" s="748">
        <v>621400</v>
      </c>
    </row>
    <row r="909" spans="16:21">
      <c r="P909" s="748">
        <v>621511</v>
      </c>
      <c r="Q909" s="737" t="s">
        <v>2117</v>
      </c>
      <c r="R909" s="748" t="s">
        <v>971</v>
      </c>
      <c r="S909" s="748">
        <v>0.127</v>
      </c>
      <c r="T909" s="757">
        <f>EEIO_EmissionFactors[[#This Row],[GHG Emissions (kg CO2e/2021 USD)]]/1000</f>
        <v>1.27E-4</v>
      </c>
      <c r="U909" s="748">
        <v>621500</v>
      </c>
    </row>
    <row r="910" spans="16:21">
      <c r="P910" s="748">
        <v>621512</v>
      </c>
      <c r="Q910" s="737" t="s">
        <v>2118</v>
      </c>
      <c r="R910" s="748" t="s">
        <v>971</v>
      </c>
      <c r="S910" s="748">
        <v>0.127</v>
      </c>
      <c r="T910" s="757">
        <f>EEIO_EmissionFactors[[#This Row],[GHG Emissions (kg CO2e/2021 USD)]]/1000</f>
        <v>1.27E-4</v>
      </c>
      <c r="U910" s="748">
        <v>621500</v>
      </c>
    </row>
    <row r="911" spans="16:21">
      <c r="P911" s="748">
        <v>621610</v>
      </c>
      <c r="Q911" s="737" t="s">
        <v>2119</v>
      </c>
      <c r="R911" s="748" t="s">
        <v>971</v>
      </c>
      <c r="S911" s="748">
        <v>0.112</v>
      </c>
      <c r="T911" s="757">
        <f>EEIO_EmissionFactors[[#This Row],[GHG Emissions (kg CO2e/2021 USD)]]/1000</f>
        <v>1.12E-4</v>
      </c>
      <c r="U911" s="748">
        <v>621600</v>
      </c>
    </row>
    <row r="912" spans="16:21">
      <c r="P912" s="748">
        <v>621910</v>
      </c>
      <c r="Q912" s="737" t="s">
        <v>2120</v>
      </c>
      <c r="R912" s="748" t="s">
        <v>971</v>
      </c>
      <c r="S912" s="748">
        <v>0.18099999999999999</v>
      </c>
      <c r="T912" s="757">
        <f>EEIO_EmissionFactors[[#This Row],[GHG Emissions (kg CO2e/2021 USD)]]/1000</f>
        <v>1.8099999999999998E-4</v>
      </c>
      <c r="U912" s="748">
        <v>621900</v>
      </c>
    </row>
    <row r="913" spans="16:21">
      <c r="P913" s="748">
        <v>621991</v>
      </c>
      <c r="Q913" s="737" t="s">
        <v>2121</v>
      </c>
      <c r="R913" s="748" t="s">
        <v>971</v>
      </c>
      <c r="S913" s="748">
        <v>0.18099999999999999</v>
      </c>
      <c r="T913" s="757">
        <f>EEIO_EmissionFactors[[#This Row],[GHG Emissions (kg CO2e/2021 USD)]]/1000</f>
        <v>1.8099999999999998E-4</v>
      </c>
      <c r="U913" s="748">
        <v>621900</v>
      </c>
    </row>
    <row r="914" spans="16:21">
      <c r="P914" s="748">
        <v>621999</v>
      </c>
      <c r="Q914" s="737" t="s">
        <v>2122</v>
      </c>
      <c r="R914" s="748" t="s">
        <v>971</v>
      </c>
      <c r="S914" s="748">
        <v>0.18099999999999999</v>
      </c>
      <c r="T914" s="757">
        <f>EEIO_EmissionFactors[[#This Row],[GHG Emissions (kg CO2e/2021 USD)]]/1000</f>
        <v>1.8099999999999998E-4</v>
      </c>
      <c r="U914" s="748">
        <v>621900</v>
      </c>
    </row>
    <row r="915" spans="16:21">
      <c r="P915" s="748">
        <v>622110</v>
      </c>
      <c r="Q915" s="737" t="s">
        <v>2123</v>
      </c>
      <c r="R915" s="748" t="s">
        <v>971</v>
      </c>
      <c r="S915" s="748">
        <v>0.157</v>
      </c>
      <c r="T915" s="757">
        <f>EEIO_EmissionFactors[[#This Row],[GHG Emissions (kg CO2e/2021 USD)]]/1000</f>
        <v>1.5699999999999999E-4</v>
      </c>
      <c r="U915" s="748">
        <v>622000</v>
      </c>
    </row>
    <row r="916" spans="16:21">
      <c r="P916" s="748">
        <v>622210</v>
      </c>
      <c r="Q916" s="737" t="s">
        <v>2124</v>
      </c>
      <c r="R916" s="748" t="s">
        <v>971</v>
      </c>
      <c r="S916" s="748">
        <v>0.157</v>
      </c>
      <c r="T916" s="757">
        <f>EEIO_EmissionFactors[[#This Row],[GHG Emissions (kg CO2e/2021 USD)]]/1000</f>
        <v>1.5699999999999999E-4</v>
      </c>
      <c r="U916" s="748">
        <v>622000</v>
      </c>
    </row>
    <row r="917" spans="16:21">
      <c r="P917" s="748">
        <v>622310</v>
      </c>
      <c r="Q917" s="737" t="s">
        <v>2125</v>
      </c>
      <c r="R917" s="748" t="s">
        <v>971</v>
      </c>
      <c r="S917" s="748">
        <v>0.157</v>
      </c>
      <c r="T917" s="757">
        <f>EEIO_EmissionFactors[[#This Row],[GHG Emissions (kg CO2e/2021 USD)]]/1000</f>
        <v>1.5699999999999999E-4</v>
      </c>
      <c r="U917" s="748">
        <v>622000</v>
      </c>
    </row>
    <row r="918" spans="16:21">
      <c r="P918" s="748">
        <v>623110</v>
      </c>
      <c r="Q918" s="737" t="s">
        <v>2126</v>
      </c>
      <c r="R918" s="748" t="s">
        <v>971</v>
      </c>
      <c r="S918" s="748">
        <v>0.157</v>
      </c>
      <c r="T918" s="757">
        <f>EEIO_EmissionFactors[[#This Row],[GHG Emissions (kg CO2e/2021 USD)]]/1000</f>
        <v>1.5699999999999999E-4</v>
      </c>
      <c r="U918" s="748" t="s">
        <v>2127</v>
      </c>
    </row>
    <row r="919" spans="16:21">
      <c r="P919" s="748">
        <v>623210</v>
      </c>
      <c r="Q919" s="737" t="s">
        <v>2128</v>
      </c>
      <c r="R919" s="748" t="s">
        <v>971</v>
      </c>
      <c r="S919" s="748">
        <v>0.16300000000000001</v>
      </c>
      <c r="T919" s="757">
        <f>EEIO_EmissionFactors[[#This Row],[GHG Emissions (kg CO2e/2021 USD)]]/1000</f>
        <v>1.63E-4</v>
      </c>
      <c r="U919" s="748" t="s">
        <v>2129</v>
      </c>
    </row>
    <row r="920" spans="16:21">
      <c r="P920" s="748">
        <v>623220</v>
      </c>
      <c r="Q920" s="737" t="s">
        <v>2130</v>
      </c>
      <c r="R920" s="748" t="s">
        <v>971</v>
      </c>
      <c r="S920" s="748">
        <v>0.16300000000000001</v>
      </c>
      <c r="T920" s="757">
        <f>EEIO_EmissionFactors[[#This Row],[GHG Emissions (kg CO2e/2021 USD)]]/1000</f>
        <v>1.63E-4</v>
      </c>
      <c r="U920" s="748" t="s">
        <v>2129</v>
      </c>
    </row>
    <row r="921" spans="16:21">
      <c r="P921" s="748">
        <v>623311</v>
      </c>
      <c r="Q921" s="737" t="s">
        <v>2131</v>
      </c>
      <c r="R921" s="748" t="s">
        <v>971</v>
      </c>
      <c r="S921" s="748">
        <v>0.157</v>
      </c>
      <c r="T921" s="757">
        <f>EEIO_EmissionFactors[[#This Row],[GHG Emissions (kg CO2e/2021 USD)]]/1000</f>
        <v>1.5699999999999999E-4</v>
      </c>
      <c r="U921" s="748" t="s">
        <v>2127</v>
      </c>
    </row>
    <row r="922" spans="16:21">
      <c r="P922" s="748">
        <v>623312</v>
      </c>
      <c r="Q922" s="737" t="s">
        <v>2132</v>
      </c>
      <c r="R922" s="748" t="s">
        <v>971</v>
      </c>
      <c r="S922" s="748">
        <v>0.157</v>
      </c>
      <c r="T922" s="757">
        <f>EEIO_EmissionFactors[[#This Row],[GHG Emissions (kg CO2e/2021 USD)]]/1000</f>
        <v>1.5699999999999999E-4</v>
      </c>
      <c r="U922" s="748" t="s">
        <v>2127</v>
      </c>
    </row>
    <row r="923" spans="16:21">
      <c r="P923" s="748">
        <v>623990</v>
      </c>
      <c r="Q923" s="737" t="s">
        <v>2133</v>
      </c>
      <c r="R923" s="748" t="s">
        <v>971</v>
      </c>
      <c r="S923" s="748">
        <v>0.16300000000000001</v>
      </c>
      <c r="T923" s="757">
        <f>EEIO_EmissionFactors[[#This Row],[GHG Emissions (kg CO2e/2021 USD)]]/1000</f>
        <v>1.63E-4</v>
      </c>
      <c r="U923" s="748" t="s">
        <v>2129</v>
      </c>
    </row>
    <row r="924" spans="16:21">
      <c r="P924" s="748">
        <v>624110</v>
      </c>
      <c r="Q924" s="737" t="s">
        <v>2134</v>
      </c>
      <c r="R924" s="748" t="s">
        <v>971</v>
      </c>
      <c r="S924" s="748">
        <v>0.14499999999999999</v>
      </c>
      <c r="T924" s="757">
        <f>EEIO_EmissionFactors[[#This Row],[GHG Emissions (kg CO2e/2021 USD)]]/1000</f>
        <v>1.45E-4</v>
      </c>
      <c r="U924" s="748">
        <v>624100</v>
      </c>
    </row>
    <row r="925" spans="16:21">
      <c r="P925" s="748">
        <v>624120</v>
      </c>
      <c r="Q925" s="737" t="s">
        <v>2135</v>
      </c>
      <c r="R925" s="748" t="s">
        <v>971</v>
      </c>
      <c r="S925" s="748">
        <v>0.14499999999999999</v>
      </c>
      <c r="T925" s="757">
        <f>EEIO_EmissionFactors[[#This Row],[GHG Emissions (kg CO2e/2021 USD)]]/1000</f>
        <v>1.45E-4</v>
      </c>
      <c r="U925" s="748">
        <v>624100</v>
      </c>
    </row>
    <row r="926" spans="16:21">
      <c r="P926" s="748">
        <v>624190</v>
      </c>
      <c r="Q926" s="737" t="s">
        <v>2136</v>
      </c>
      <c r="R926" s="748" t="s">
        <v>971</v>
      </c>
      <c r="S926" s="748">
        <v>0.14499999999999999</v>
      </c>
      <c r="T926" s="757">
        <f>EEIO_EmissionFactors[[#This Row],[GHG Emissions (kg CO2e/2021 USD)]]/1000</f>
        <v>1.45E-4</v>
      </c>
      <c r="U926" s="748">
        <v>624100</v>
      </c>
    </row>
    <row r="927" spans="16:21">
      <c r="P927" s="748">
        <v>624210</v>
      </c>
      <c r="Q927" s="737" t="s">
        <v>2137</v>
      </c>
      <c r="R927" s="748" t="s">
        <v>971</v>
      </c>
      <c r="S927" s="748">
        <v>0.248</v>
      </c>
      <c r="T927" s="757">
        <f>EEIO_EmissionFactors[[#This Row],[GHG Emissions (kg CO2e/2021 USD)]]/1000</f>
        <v>2.4800000000000001E-4</v>
      </c>
      <c r="U927" s="748" t="s">
        <v>2138</v>
      </c>
    </row>
    <row r="928" spans="16:21">
      <c r="P928" s="748">
        <v>624221</v>
      </c>
      <c r="Q928" s="737" t="s">
        <v>2139</v>
      </c>
      <c r="R928" s="748" t="s">
        <v>971</v>
      </c>
      <c r="S928" s="748">
        <v>0.248</v>
      </c>
      <c r="T928" s="757">
        <f>EEIO_EmissionFactors[[#This Row],[GHG Emissions (kg CO2e/2021 USD)]]/1000</f>
        <v>2.4800000000000001E-4</v>
      </c>
      <c r="U928" s="748" t="s">
        <v>2138</v>
      </c>
    </row>
    <row r="929" spans="16:21">
      <c r="P929" s="748">
        <v>624229</v>
      </c>
      <c r="Q929" s="737" t="s">
        <v>2140</v>
      </c>
      <c r="R929" s="748" t="s">
        <v>971</v>
      </c>
      <c r="S929" s="748">
        <v>0.248</v>
      </c>
      <c r="T929" s="757">
        <f>EEIO_EmissionFactors[[#This Row],[GHG Emissions (kg CO2e/2021 USD)]]/1000</f>
        <v>2.4800000000000001E-4</v>
      </c>
      <c r="U929" s="748" t="s">
        <v>2138</v>
      </c>
    </row>
    <row r="930" spans="16:21">
      <c r="P930" s="748">
        <v>624230</v>
      </c>
      <c r="Q930" s="737" t="s">
        <v>2141</v>
      </c>
      <c r="R930" s="748" t="s">
        <v>971</v>
      </c>
      <c r="S930" s="748">
        <v>0.248</v>
      </c>
      <c r="T930" s="757">
        <f>EEIO_EmissionFactors[[#This Row],[GHG Emissions (kg CO2e/2021 USD)]]/1000</f>
        <v>2.4800000000000001E-4</v>
      </c>
      <c r="U930" s="748" t="s">
        <v>2138</v>
      </c>
    </row>
    <row r="931" spans="16:21">
      <c r="P931" s="748">
        <v>624310</v>
      </c>
      <c r="Q931" s="737" t="s">
        <v>2142</v>
      </c>
      <c r="R931" s="748" t="s">
        <v>971</v>
      </c>
      <c r="S931" s="748">
        <v>0.248</v>
      </c>
      <c r="T931" s="757">
        <f>EEIO_EmissionFactors[[#This Row],[GHG Emissions (kg CO2e/2021 USD)]]/1000</f>
        <v>2.4800000000000001E-4</v>
      </c>
      <c r="U931" s="748" t="s">
        <v>2138</v>
      </c>
    </row>
    <row r="932" spans="16:21">
      <c r="P932" s="748">
        <v>624410</v>
      </c>
      <c r="Q932" s="737" t="s">
        <v>2143</v>
      </c>
      <c r="R932" s="748" t="s">
        <v>971</v>
      </c>
      <c r="S932" s="748">
        <v>0.16600000000000001</v>
      </c>
      <c r="T932" s="757">
        <f>EEIO_EmissionFactors[[#This Row],[GHG Emissions (kg CO2e/2021 USD)]]/1000</f>
        <v>1.66E-4</v>
      </c>
      <c r="U932" s="748">
        <v>624400</v>
      </c>
    </row>
    <row r="933" spans="16:21">
      <c r="P933" s="748">
        <v>711110</v>
      </c>
      <c r="Q933" s="737" t="s">
        <v>2144</v>
      </c>
      <c r="R933" s="748" t="s">
        <v>971</v>
      </c>
      <c r="S933" s="748">
        <v>8.4000000000000005E-2</v>
      </c>
      <c r="T933" s="757">
        <f>EEIO_EmissionFactors[[#This Row],[GHG Emissions (kg CO2e/2021 USD)]]/1000</f>
        <v>8.4000000000000009E-5</v>
      </c>
      <c r="U933" s="748">
        <v>711100</v>
      </c>
    </row>
    <row r="934" spans="16:21">
      <c r="P934" s="748">
        <v>711120</v>
      </c>
      <c r="Q934" s="737" t="s">
        <v>2145</v>
      </c>
      <c r="R934" s="748" t="s">
        <v>971</v>
      </c>
      <c r="S934" s="748">
        <v>8.4000000000000005E-2</v>
      </c>
      <c r="T934" s="757">
        <f>EEIO_EmissionFactors[[#This Row],[GHG Emissions (kg CO2e/2021 USD)]]/1000</f>
        <v>8.4000000000000009E-5</v>
      </c>
      <c r="U934" s="748">
        <v>711100</v>
      </c>
    </row>
    <row r="935" spans="16:21">
      <c r="P935" s="748">
        <v>711130</v>
      </c>
      <c r="Q935" s="737" t="s">
        <v>2146</v>
      </c>
      <c r="R935" s="748" t="s">
        <v>971</v>
      </c>
      <c r="S935" s="748">
        <v>8.4000000000000005E-2</v>
      </c>
      <c r="T935" s="757">
        <f>EEIO_EmissionFactors[[#This Row],[GHG Emissions (kg CO2e/2021 USD)]]/1000</f>
        <v>8.4000000000000009E-5</v>
      </c>
      <c r="U935" s="748">
        <v>711100</v>
      </c>
    </row>
    <row r="936" spans="16:21">
      <c r="P936" s="748">
        <v>711190</v>
      </c>
      <c r="Q936" s="737" t="s">
        <v>2147</v>
      </c>
      <c r="R936" s="748" t="s">
        <v>971</v>
      </c>
      <c r="S936" s="748">
        <v>8.4000000000000005E-2</v>
      </c>
      <c r="T936" s="757">
        <f>EEIO_EmissionFactors[[#This Row],[GHG Emissions (kg CO2e/2021 USD)]]/1000</f>
        <v>8.4000000000000009E-5</v>
      </c>
      <c r="U936" s="748">
        <v>711100</v>
      </c>
    </row>
    <row r="937" spans="16:21">
      <c r="P937" s="748">
        <v>711211</v>
      </c>
      <c r="Q937" s="737" t="s">
        <v>2148</v>
      </c>
      <c r="R937" s="748" t="s">
        <v>971</v>
      </c>
      <c r="S937" s="748">
        <v>7.1999999999999995E-2</v>
      </c>
      <c r="T937" s="757">
        <f>EEIO_EmissionFactors[[#This Row],[GHG Emissions (kg CO2e/2021 USD)]]/1000</f>
        <v>7.1999999999999988E-5</v>
      </c>
      <c r="U937" s="748">
        <v>711200</v>
      </c>
    </row>
    <row r="938" spans="16:21">
      <c r="P938" s="748">
        <v>711212</v>
      </c>
      <c r="Q938" s="737" t="s">
        <v>2149</v>
      </c>
      <c r="R938" s="748" t="s">
        <v>971</v>
      </c>
      <c r="S938" s="748">
        <v>7.1999999999999995E-2</v>
      </c>
      <c r="T938" s="757">
        <f>EEIO_EmissionFactors[[#This Row],[GHG Emissions (kg CO2e/2021 USD)]]/1000</f>
        <v>7.1999999999999988E-5</v>
      </c>
      <c r="U938" s="748">
        <v>711200</v>
      </c>
    </row>
    <row r="939" spans="16:21">
      <c r="P939" s="748">
        <v>711219</v>
      </c>
      <c r="Q939" s="737" t="s">
        <v>2150</v>
      </c>
      <c r="R939" s="748" t="s">
        <v>971</v>
      </c>
      <c r="S939" s="748">
        <v>7.1999999999999995E-2</v>
      </c>
      <c r="T939" s="757">
        <f>EEIO_EmissionFactors[[#This Row],[GHG Emissions (kg CO2e/2021 USD)]]/1000</f>
        <v>7.1999999999999988E-5</v>
      </c>
      <c r="U939" s="748">
        <v>711200</v>
      </c>
    </row>
    <row r="940" spans="16:21">
      <c r="P940" s="748">
        <v>711310</v>
      </c>
      <c r="Q940" s="737" t="s">
        <v>2151</v>
      </c>
      <c r="R940" s="748" t="s">
        <v>971</v>
      </c>
      <c r="S940" s="748">
        <v>8.3000000000000004E-2</v>
      </c>
      <c r="T940" s="757">
        <f>EEIO_EmissionFactors[[#This Row],[GHG Emissions (kg CO2e/2021 USD)]]/1000</f>
        <v>8.2999999999999998E-5</v>
      </c>
      <c r="U940" s="748" t="s">
        <v>2152</v>
      </c>
    </row>
    <row r="941" spans="16:21">
      <c r="P941" s="748">
        <v>711320</v>
      </c>
      <c r="Q941" s="737" t="s">
        <v>2153</v>
      </c>
      <c r="R941" s="748" t="s">
        <v>971</v>
      </c>
      <c r="S941" s="748">
        <v>8.3000000000000004E-2</v>
      </c>
      <c r="T941" s="757">
        <f>EEIO_EmissionFactors[[#This Row],[GHG Emissions (kg CO2e/2021 USD)]]/1000</f>
        <v>8.2999999999999998E-5</v>
      </c>
      <c r="U941" s="748" t="s">
        <v>2152</v>
      </c>
    </row>
    <row r="942" spans="16:21">
      <c r="P942" s="748">
        <v>711410</v>
      </c>
      <c r="Q942" s="737" t="s">
        <v>2154</v>
      </c>
      <c r="R942" s="748" t="s">
        <v>971</v>
      </c>
      <c r="S942" s="748">
        <v>8.3000000000000004E-2</v>
      </c>
      <c r="T942" s="757">
        <f>EEIO_EmissionFactors[[#This Row],[GHG Emissions (kg CO2e/2021 USD)]]/1000</f>
        <v>8.2999999999999998E-5</v>
      </c>
      <c r="U942" s="748" t="s">
        <v>2152</v>
      </c>
    </row>
    <row r="943" spans="16:21">
      <c r="P943" s="748">
        <v>711510</v>
      </c>
      <c r="Q943" s="737" t="s">
        <v>2155</v>
      </c>
      <c r="R943" s="748" t="s">
        <v>971</v>
      </c>
      <c r="S943" s="748">
        <v>1.2999999999999999E-2</v>
      </c>
      <c r="T943" s="757">
        <f>EEIO_EmissionFactors[[#This Row],[GHG Emissions (kg CO2e/2021 USD)]]/1000</f>
        <v>1.2999999999999999E-5</v>
      </c>
      <c r="U943" s="748">
        <v>711500</v>
      </c>
    </row>
    <row r="944" spans="16:21">
      <c r="P944" s="748">
        <v>712110</v>
      </c>
      <c r="Q944" s="737" t="s">
        <v>2156</v>
      </c>
      <c r="R944" s="748" t="s">
        <v>971</v>
      </c>
      <c r="S944" s="748">
        <v>0.156</v>
      </c>
      <c r="T944" s="757">
        <f>EEIO_EmissionFactors[[#This Row],[GHG Emissions (kg CO2e/2021 USD)]]/1000</f>
        <v>1.56E-4</v>
      </c>
      <c r="U944" s="748">
        <v>712000</v>
      </c>
    </row>
    <row r="945" spans="16:21">
      <c r="P945" s="748">
        <v>712120</v>
      </c>
      <c r="Q945" s="737" t="s">
        <v>2157</v>
      </c>
      <c r="R945" s="748" t="s">
        <v>971</v>
      </c>
      <c r="S945" s="748">
        <v>0.156</v>
      </c>
      <c r="T945" s="757">
        <f>EEIO_EmissionFactors[[#This Row],[GHG Emissions (kg CO2e/2021 USD)]]/1000</f>
        <v>1.56E-4</v>
      </c>
      <c r="U945" s="748">
        <v>712000</v>
      </c>
    </row>
    <row r="946" spans="16:21">
      <c r="P946" s="748">
        <v>712130</v>
      </c>
      <c r="Q946" s="737" t="s">
        <v>2158</v>
      </c>
      <c r="R946" s="748" t="s">
        <v>971</v>
      </c>
      <c r="S946" s="748">
        <v>0.156</v>
      </c>
      <c r="T946" s="757">
        <f>EEIO_EmissionFactors[[#This Row],[GHG Emissions (kg CO2e/2021 USD)]]/1000</f>
        <v>1.56E-4</v>
      </c>
      <c r="U946" s="748">
        <v>712000</v>
      </c>
    </row>
    <row r="947" spans="16:21">
      <c r="P947" s="748">
        <v>712190</v>
      </c>
      <c r="Q947" s="737" t="s">
        <v>2159</v>
      </c>
      <c r="R947" s="748" t="s">
        <v>971</v>
      </c>
      <c r="S947" s="748">
        <v>0.156</v>
      </c>
      <c r="T947" s="757">
        <f>EEIO_EmissionFactors[[#This Row],[GHG Emissions (kg CO2e/2021 USD)]]/1000</f>
        <v>1.56E-4</v>
      </c>
      <c r="U947" s="748">
        <v>712000</v>
      </c>
    </row>
    <row r="948" spans="16:21">
      <c r="P948" s="748">
        <v>713110</v>
      </c>
      <c r="Q948" s="737" t="s">
        <v>2160</v>
      </c>
      <c r="R948" s="748" t="s">
        <v>971</v>
      </c>
      <c r="S948" s="748">
        <v>0.13800000000000001</v>
      </c>
      <c r="T948" s="757">
        <f>EEIO_EmissionFactors[[#This Row],[GHG Emissions (kg CO2e/2021 USD)]]/1000</f>
        <v>1.3800000000000002E-4</v>
      </c>
      <c r="U948" s="748">
        <v>713100</v>
      </c>
    </row>
    <row r="949" spans="16:21">
      <c r="P949" s="748">
        <v>713120</v>
      </c>
      <c r="Q949" s="737" t="s">
        <v>2161</v>
      </c>
      <c r="R949" s="748" t="s">
        <v>971</v>
      </c>
      <c r="S949" s="748">
        <v>0.13800000000000001</v>
      </c>
      <c r="T949" s="757">
        <f>EEIO_EmissionFactors[[#This Row],[GHG Emissions (kg CO2e/2021 USD)]]/1000</f>
        <v>1.3800000000000002E-4</v>
      </c>
      <c r="U949" s="748">
        <v>713100</v>
      </c>
    </row>
    <row r="950" spans="16:21">
      <c r="P950" s="748">
        <v>713210</v>
      </c>
      <c r="Q950" s="737" t="s">
        <v>2162</v>
      </c>
      <c r="R950" s="748" t="s">
        <v>971</v>
      </c>
      <c r="S950" s="748">
        <v>0.16300000000000001</v>
      </c>
      <c r="T950" s="757">
        <f>EEIO_EmissionFactors[[#This Row],[GHG Emissions (kg CO2e/2021 USD)]]/1000</f>
        <v>1.63E-4</v>
      </c>
      <c r="U950" s="748">
        <v>713200</v>
      </c>
    </row>
    <row r="951" spans="16:21">
      <c r="P951" s="748">
        <v>713290</v>
      </c>
      <c r="Q951" s="737" t="s">
        <v>2163</v>
      </c>
      <c r="R951" s="748" t="s">
        <v>971</v>
      </c>
      <c r="S951" s="748">
        <v>0.16300000000000001</v>
      </c>
      <c r="T951" s="757">
        <f>EEIO_EmissionFactors[[#This Row],[GHG Emissions (kg CO2e/2021 USD)]]/1000</f>
        <v>1.63E-4</v>
      </c>
      <c r="U951" s="748">
        <v>713200</v>
      </c>
    </row>
    <row r="952" spans="16:21">
      <c r="P952" s="748">
        <v>713910</v>
      </c>
      <c r="Q952" s="737" t="s">
        <v>2164</v>
      </c>
      <c r="R952" s="748" t="s">
        <v>971</v>
      </c>
      <c r="S952" s="748">
        <v>0.312</v>
      </c>
      <c r="T952" s="757">
        <f>EEIO_EmissionFactors[[#This Row],[GHG Emissions (kg CO2e/2021 USD)]]/1000</f>
        <v>3.1199999999999999E-4</v>
      </c>
      <c r="U952" s="748">
        <v>713900</v>
      </c>
    </row>
    <row r="953" spans="16:21">
      <c r="P953" s="748">
        <v>713920</v>
      </c>
      <c r="Q953" s="737" t="s">
        <v>2165</v>
      </c>
      <c r="R953" s="748" t="s">
        <v>971</v>
      </c>
      <c r="S953" s="748">
        <v>0.312</v>
      </c>
      <c r="T953" s="757">
        <f>EEIO_EmissionFactors[[#This Row],[GHG Emissions (kg CO2e/2021 USD)]]/1000</f>
        <v>3.1199999999999999E-4</v>
      </c>
      <c r="U953" s="748">
        <v>713900</v>
      </c>
    </row>
    <row r="954" spans="16:21">
      <c r="P954" s="748">
        <v>713930</v>
      </c>
      <c r="Q954" s="737" t="s">
        <v>2166</v>
      </c>
      <c r="R954" s="748" t="s">
        <v>971</v>
      </c>
      <c r="S954" s="748">
        <v>0.312</v>
      </c>
      <c r="T954" s="757">
        <f>EEIO_EmissionFactors[[#This Row],[GHG Emissions (kg CO2e/2021 USD)]]/1000</f>
        <v>3.1199999999999999E-4</v>
      </c>
      <c r="U954" s="748">
        <v>713900</v>
      </c>
    </row>
    <row r="955" spans="16:21">
      <c r="P955" s="748">
        <v>713940</v>
      </c>
      <c r="Q955" s="737" t="s">
        <v>2167</v>
      </c>
      <c r="R955" s="748" t="s">
        <v>971</v>
      </c>
      <c r="S955" s="748">
        <v>0.312</v>
      </c>
      <c r="T955" s="757">
        <f>EEIO_EmissionFactors[[#This Row],[GHG Emissions (kg CO2e/2021 USD)]]/1000</f>
        <v>3.1199999999999999E-4</v>
      </c>
      <c r="U955" s="748">
        <v>713900</v>
      </c>
    </row>
    <row r="956" spans="16:21">
      <c r="P956" s="748">
        <v>713950</v>
      </c>
      <c r="Q956" s="737" t="s">
        <v>2168</v>
      </c>
      <c r="R956" s="748" t="s">
        <v>971</v>
      </c>
      <c r="S956" s="748">
        <v>0.312</v>
      </c>
      <c r="T956" s="757">
        <f>EEIO_EmissionFactors[[#This Row],[GHG Emissions (kg CO2e/2021 USD)]]/1000</f>
        <v>3.1199999999999999E-4</v>
      </c>
      <c r="U956" s="748">
        <v>713900</v>
      </c>
    </row>
    <row r="957" spans="16:21">
      <c r="P957" s="748">
        <v>713990</v>
      </c>
      <c r="Q957" s="737" t="s">
        <v>2169</v>
      </c>
      <c r="R957" s="748" t="s">
        <v>971</v>
      </c>
      <c r="S957" s="748">
        <v>0.312</v>
      </c>
      <c r="T957" s="757">
        <f>EEIO_EmissionFactors[[#This Row],[GHG Emissions (kg CO2e/2021 USD)]]/1000</f>
        <v>3.1199999999999999E-4</v>
      </c>
      <c r="U957" s="748">
        <v>713900</v>
      </c>
    </row>
    <row r="958" spans="16:21">
      <c r="P958" s="748">
        <v>721110</v>
      </c>
      <c r="Q958" s="737" t="s">
        <v>1087</v>
      </c>
      <c r="R958" s="748" t="s">
        <v>971</v>
      </c>
      <c r="S958" s="748">
        <v>0.183</v>
      </c>
      <c r="T958" s="757">
        <f>EEIO_EmissionFactors[[#This Row],[GHG Emissions (kg CO2e/2021 USD)]]/1000</f>
        <v>1.83E-4</v>
      </c>
      <c r="U958" s="748">
        <v>721000</v>
      </c>
    </row>
    <row r="959" spans="16:21">
      <c r="P959" s="748">
        <v>721120</v>
      </c>
      <c r="Q959" s="737" t="s">
        <v>2170</v>
      </c>
      <c r="R959" s="748" t="s">
        <v>971</v>
      </c>
      <c r="S959" s="748">
        <v>0.183</v>
      </c>
      <c r="T959" s="757">
        <f>EEIO_EmissionFactors[[#This Row],[GHG Emissions (kg CO2e/2021 USD)]]/1000</f>
        <v>1.83E-4</v>
      </c>
      <c r="U959" s="748">
        <v>721000</v>
      </c>
    </row>
    <row r="960" spans="16:21">
      <c r="P960" s="748">
        <v>721191</v>
      </c>
      <c r="Q960" s="737" t="s">
        <v>2171</v>
      </c>
      <c r="R960" s="748" t="s">
        <v>971</v>
      </c>
      <c r="S960" s="748">
        <v>0.183</v>
      </c>
      <c r="T960" s="757">
        <f>EEIO_EmissionFactors[[#This Row],[GHG Emissions (kg CO2e/2021 USD)]]/1000</f>
        <v>1.83E-4</v>
      </c>
      <c r="U960" s="748">
        <v>721000</v>
      </c>
    </row>
    <row r="961" spans="16:21">
      <c r="P961" s="748">
        <v>721199</v>
      </c>
      <c r="Q961" s="737" t="s">
        <v>2172</v>
      </c>
      <c r="R961" s="748" t="s">
        <v>971</v>
      </c>
      <c r="S961" s="748">
        <v>0.183</v>
      </c>
      <c r="T961" s="757">
        <f>EEIO_EmissionFactors[[#This Row],[GHG Emissions (kg CO2e/2021 USD)]]/1000</f>
        <v>1.83E-4</v>
      </c>
      <c r="U961" s="748">
        <v>721000</v>
      </c>
    </row>
    <row r="962" spans="16:21">
      <c r="P962" s="748">
        <v>721211</v>
      </c>
      <c r="Q962" s="737" t="s">
        <v>2173</v>
      </c>
      <c r="R962" s="748" t="s">
        <v>971</v>
      </c>
      <c r="S962" s="748">
        <v>0.183</v>
      </c>
      <c r="T962" s="757">
        <f>EEIO_EmissionFactors[[#This Row],[GHG Emissions (kg CO2e/2021 USD)]]/1000</f>
        <v>1.83E-4</v>
      </c>
      <c r="U962" s="748">
        <v>721000</v>
      </c>
    </row>
    <row r="963" spans="16:21">
      <c r="P963" s="748">
        <v>721214</v>
      </c>
      <c r="Q963" s="737" t="s">
        <v>2174</v>
      </c>
      <c r="R963" s="748" t="s">
        <v>971</v>
      </c>
      <c r="S963" s="748">
        <v>0.183</v>
      </c>
      <c r="T963" s="757">
        <f>EEIO_EmissionFactors[[#This Row],[GHG Emissions (kg CO2e/2021 USD)]]/1000</f>
        <v>1.83E-4</v>
      </c>
      <c r="U963" s="748">
        <v>721000</v>
      </c>
    </row>
    <row r="964" spans="16:21">
      <c r="P964" s="748">
        <v>721310</v>
      </c>
      <c r="Q964" s="737" t="s">
        <v>2175</v>
      </c>
      <c r="R964" s="748" t="s">
        <v>971</v>
      </c>
      <c r="S964" s="748">
        <v>0.183</v>
      </c>
      <c r="T964" s="757">
        <f>EEIO_EmissionFactors[[#This Row],[GHG Emissions (kg CO2e/2021 USD)]]/1000</f>
        <v>1.83E-4</v>
      </c>
      <c r="U964" s="748">
        <v>721000</v>
      </c>
    </row>
    <row r="965" spans="16:21">
      <c r="P965" s="748">
        <v>722310</v>
      </c>
      <c r="Q965" s="737" t="s">
        <v>2176</v>
      </c>
      <c r="R965" s="748" t="s">
        <v>971</v>
      </c>
      <c r="S965" s="748">
        <v>0.155</v>
      </c>
      <c r="T965" s="757">
        <f>EEIO_EmissionFactors[[#This Row],[GHG Emissions (kg CO2e/2021 USD)]]/1000</f>
        <v>1.55E-4</v>
      </c>
      <c r="U965" s="748" t="s">
        <v>2177</v>
      </c>
    </row>
    <row r="966" spans="16:21">
      <c r="P966" s="748">
        <v>722320</v>
      </c>
      <c r="Q966" s="737" t="s">
        <v>2178</v>
      </c>
      <c r="R966" s="748" t="s">
        <v>971</v>
      </c>
      <c r="S966" s="748">
        <v>0.155</v>
      </c>
      <c r="T966" s="757">
        <f>EEIO_EmissionFactors[[#This Row],[GHG Emissions (kg CO2e/2021 USD)]]/1000</f>
        <v>1.55E-4</v>
      </c>
      <c r="U966" s="748" t="s">
        <v>2177</v>
      </c>
    </row>
    <row r="967" spans="16:21">
      <c r="P967" s="748">
        <v>722330</v>
      </c>
      <c r="Q967" s="737" t="s">
        <v>2179</v>
      </c>
      <c r="R967" s="748" t="s">
        <v>971</v>
      </c>
      <c r="S967" s="748">
        <v>0.155</v>
      </c>
      <c r="T967" s="757">
        <f>EEIO_EmissionFactors[[#This Row],[GHG Emissions (kg CO2e/2021 USD)]]/1000</f>
        <v>1.55E-4</v>
      </c>
      <c r="U967" s="748" t="s">
        <v>2177</v>
      </c>
    </row>
    <row r="968" spans="16:21">
      <c r="P968" s="748">
        <v>722410</v>
      </c>
      <c r="Q968" s="737" t="s">
        <v>2180</v>
      </c>
      <c r="R968" s="748" t="s">
        <v>971</v>
      </c>
      <c r="S968" s="748">
        <v>0.155</v>
      </c>
      <c r="T968" s="757">
        <f>EEIO_EmissionFactors[[#This Row],[GHG Emissions (kg CO2e/2021 USD)]]/1000</f>
        <v>1.55E-4</v>
      </c>
      <c r="U968" s="748" t="s">
        <v>2177</v>
      </c>
    </row>
    <row r="969" spans="16:21">
      <c r="P969" s="748">
        <v>722511</v>
      </c>
      <c r="Q969" s="737" t="s">
        <v>1115</v>
      </c>
      <c r="R969" s="748" t="s">
        <v>971</v>
      </c>
      <c r="S969" s="748">
        <v>0.218</v>
      </c>
      <c r="T969" s="757">
        <f>EEIO_EmissionFactors[[#This Row],[GHG Emissions (kg CO2e/2021 USD)]]/1000</f>
        <v>2.1799999999999999E-4</v>
      </c>
      <c r="U969" s="748">
        <v>722110</v>
      </c>
    </row>
    <row r="970" spans="16:21">
      <c r="P970" s="748">
        <v>722513</v>
      </c>
      <c r="Q970" s="737" t="s">
        <v>2181</v>
      </c>
      <c r="R970" s="748" t="s">
        <v>971</v>
      </c>
      <c r="S970" s="748">
        <v>0.28699999999999998</v>
      </c>
      <c r="T970" s="757">
        <f>EEIO_EmissionFactors[[#This Row],[GHG Emissions (kg CO2e/2021 USD)]]/1000</f>
        <v>2.8699999999999998E-4</v>
      </c>
      <c r="U970" s="748">
        <v>722211</v>
      </c>
    </row>
    <row r="971" spans="16:21">
      <c r="P971" s="748">
        <v>722514</v>
      </c>
      <c r="Q971" s="737" t="s">
        <v>2182</v>
      </c>
      <c r="R971" s="748" t="s">
        <v>971</v>
      </c>
      <c r="S971" s="748">
        <v>0.155</v>
      </c>
      <c r="T971" s="757">
        <f>EEIO_EmissionFactors[[#This Row],[GHG Emissions (kg CO2e/2021 USD)]]/1000</f>
        <v>1.55E-4</v>
      </c>
      <c r="U971" s="748" t="s">
        <v>2177</v>
      </c>
    </row>
    <row r="972" spans="16:21">
      <c r="P972" s="748">
        <v>722515</v>
      </c>
      <c r="Q972" s="737" t="s">
        <v>2183</v>
      </c>
      <c r="R972" s="748" t="s">
        <v>971</v>
      </c>
      <c r="S972" s="748">
        <v>0.155</v>
      </c>
      <c r="T972" s="757">
        <f>EEIO_EmissionFactors[[#This Row],[GHG Emissions (kg CO2e/2021 USD)]]/1000</f>
        <v>1.55E-4</v>
      </c>
      <c r="U972" s="748" t="s">
        <v>2177</v>
      </c>
    </row>
    <row r="973" spans="16:21">
      <c r="P973" s="748">
        <v>811111</v>
      </c>
      <c r="Q973" s="737" t="s">
        <v>2184</v>
      </c>
      <c r="R973" s="748" t="s">
        <v>971</v>
      </c>
      <c r="S973" s="748">
        <v>0.127</v>
      </c>
      <c r="T973" s="757">
        <f>EEIO_EmissionFactors[[#This Row],[GHG Emissions (kg CO2e/2021 USD)]]/1000</f>
        <v>1.27E-4</v>
      </c>
      <c r="U973" s="748">
        <v>811100</v>
      </c>
    </row>
    <row r="974" spans="16:21">
      <c r="P974" s="748">
        <v>811112</v>
      </c>
      <c r="Q974" s="737" t="s">
        <v>2185</v>
      </c>
      <c r="R974" s="748" t="s">
        <v>971</v>
      </c>
      <c r="S974" s="748">
        <v>0.127</v>
      </c>
      <c r="T974" s="757">
        <f>EEIO_EmissionFactors[[#This Row],[GHG Emissions (kg CO2e/2021 USD)]]/1000</f>
        <v>1.27E-4</v>
      </c>
      <c r="U974" s="748">
        <v>811100</v>
      </c>
    </row>
    <row r="975" spans="16:21">
      <c r="P975" s="748">
        <v>811113</v>
      </c>
      <c r="Q975" s="737" t="s">
        <v>2186</v>
      </c>
      <c r="R975" s="748" t="s">
        <v>971</v>
      </c>
      <c r="S975" s="748">
        <v>0.127</v>
      </c>
      <c r="T975" s="757">
        <f>EEIO_EmissionFactors[[#This Row],[GHG Emissions (kg CO2e/2021 USD)]]/1000</f>
        <v>1.27E-4</v>
      </c>
      <c r="U975" s="748">
        <v>811100</v>
      </c>
    </row>
    <row r="976" spans="16:21">
      <c r="P976" s="748">
        <v>811118</v>
      </c>
      <c r="Q976" s="737" t="s">
        <v>2187</v>
      </c>
      <c r="R976" s="748" t="s">
        <v>971</v>
      </c>
      <c r="S976" s="748">
        <v>0.127</v>
      </c>
      <c r="T976" s="757">
        <f>EEIO_EmissionFactors[[#This Row],[GHG Emissions (kg CO2e/2021 USD)]]/1000</f>
        <v>1.27E-4</v>
      </c>
      <c r="U976" s="748">
        <v>811100</v>
      </c>
    </row>
    <row r="977" spans="16:21">
      <c r="P977" s="748">
        <v>811121</v>
      </c>
      <c r="Q977" s="737" t="s">
        <v>2188</v>
      </c>
      <c r="R977" s="748" t="s">
        <v>971</v>
      </c>
      <c r="S977" s="748">
        <v>0.127</v>
      </c>
      <c r="T977" s="757">
        <f>EEIO_EmissionFactors[[#This Row],[GHG Emissions (kg CO2e/2021 USD)]]/1000</f>
        <v>1.27E-4</v>
      </c>
      <c r="U977" s="748">
        <v>811100</v>
      </c>
    </row>
    <row r="978" spans="16:21">
      <c r="P978" s="748">
        <v>811122</v>
      </c>
      <c r="Q978" s="737" t="s">
        <v>2189</v>
      </c>
      <c r="R978" s="748" t="s">
        <v>971</v>
      </c>
      <c r="S978" s="748">
        <v>0.127</v>
      </c>
      <c r="T978" s="757">
        <f>EEIO_EmissionFactors[[#This Row],[GHG Emissions (kg CO2e/2021 USD)]]/1000</f>
        <v>1.27E-4</v>
      </c>
      <c r="U978" s="748">
        <v>811100</v>
      </c>
    </row>
    <row r="979" spans="16:21">
      <c r="P979" s="748">
        <v>811191</v>
      </c>
      <c r="Q979" s="737" t="s">
        <v>2190</v>
      </c>
      <c r="R979" s="748" t="s">
        <v>971</v>
      </c>
      <c r="S979" s="748">
        <v>0.127</v>
      </c>
      <c r="T979" s="757">
        <f>EEIO_EmissionFactors[[#This Row],[GHG Emissions (kg CO2e/2021 USD)]]/1000</f>
        <v>1.27E-4</v>
      </c>
      <c r="U979" s="748">
        <v>811100</v>
      </c>
    </row>
    <row r="980" spans="16:21">
      <c r="P980" s="748">
        <v>811192</v>
      </c>
      <c r="Q980" s="737" t="s">
        <v>2191</v>
      </c>
      <c r="R980" s="748" t="s">
        <v>971</v>
      </c>
      <c r="S980" s="748">
        <v>0.127</v>
      </c>
      <c r="T980" s="757">
        <f>EEIO_EmissionFactors[[#This Row],[GHG Emissions (kg CO2e/2021 USD)]]/1000</f>
        <v>1.27E-4</v>
      </c>
      <c r="U980" s="748">
        <v>811100</v>
      </c>
    </row>
    <row r="981" spans="16:21">
      <c r="P981" s="748">
        <v>811198</v>
      </c>
      <c r="Q981" s="737" t="s">
        <v>2192</v>
      </c>
      <c r="R981" s="748" t="s">
        <v>971</v>
      </c>
      <c r="S981" s="748">
        <v>0.127</v>
      </c>
      <c r="T981" s="757">
        <f>EEIO_EmissionFactors[[#This Row],[GHG Emissions (kg CO2e/2021 USD)]]/1000</f>
        <v>1.27E-4</v>
      </c>
      <c r="U981" s="748">
        <v>811100</v>
      </c>
    </row>
    <row r="982" spans="16:21">
      <c r="P982" s="748">
        <v>811211</v>
      </c>
      <c r="Q982" s="737" t="s">
        <v>2193</v>
      </c>
      <c r="R982" s="748" t="s">
        <v>971</v>
      </c>
      <c r="S982" s="748">
        <v>0.09</v>
      </c>
      <c r="T982" s="757">
        <f>EEIO_EmissionFactors[[#This Row],[GHG Emissions (kg CO2e/2021 USD)]]/1000</f>
        <v>8.9999999999999992E-5</v>
      </c>
      <c r="U982" s="748">
        <v>811200</v>
      </c>
    </row>
    <row r="983" spans="16:21">
      <c r="P983" s="748">
        <v>811212</v>
      </c>
      <c r="Q983" s="737" t="s">
        <v>2194</v>
      </c>
      <c r="R983" s="748" t="s">
        <v>971</v>
      </c>
      <c r="S983" s="748">
        <v>0.09</v>
      </c>
      <c r="T983" s="757">
        <f>EEIO_EmissionFactors[[#This Row],[GHG Emissions (kg CO2e/2021 USD)]]/1000</f>
        <v>8.9999999999999992E-5</v>
      </c>
      <c r="U983" s="748">
        <v>811200</v>
      </c>
    </row>
    <row r="984" spans="16:21">
      <c r="P984" s="748">
        <v>811213</v>
      </c>
      <c r="Q984" s="737" t="s">
        <v>2195</v>
      </c>
      <c r="R984" s="748" t="s">
        <v>971</v>
      </c>
      <c r="S984" s="748">
        <v>0.09</v>
      </c>
      <c r="T984" s="757">
        <f>EEIO_EmissionFactors[[#This Row],[GHG Emissions (kg CO2e/2021 USD)]]/1000</f>
        <v>8.9999999999999992E-5</v>
      </c>
      <c r="U984" s="748">
        <v>811200</v>
      </c>
    </row>
    <row r="985" spans="16:21">
      <c r="P985" s="748">
        <v>811219</v>
      </c>
      <c r="Q985" s="737" t="s">
        <v>2196</v>
      </c>
      <c r="R985" s="748" t="s">
        <v>971</v>
      </c>
      <c r="S985" s="748">
        <v>0.09</v>
      </c>
      <c r="T985" s="757">
        <f>EEIO_EmissionFactors[[#This Row],[GHG Emissions (kg CO2e/2021 USD)]]/1000</f>
        <v>8.9999999999999992E-5</v>
      </c>
      <c r="U985" s="748">
        <v>811200</v>
      </c>
    </row>
    <row r="986" spans="16:21">
      <c r="P986" s="748">
        <v>811310</v>
      </c>
      <c r="Q986" s="737" t="s">
        <v>2197</v>
      </c>
      <c r="R986" s="748" t="s">
        <v>971</v>
      </c>
      <c r="S986" s="748">
        <v>0.14000000000000001</v>
      </c>
      <c r="T986" s="757">
        <f>EEIO_EmissionFactors[[#This Row],[GHG Emissions (kg CO2e/2021 USD)]]/1000</f>
        <v>1.4000000000000001E-4</v>
      </c>
      <c r="U986" s="748">
        <v>811300</v>
      </c>
    </row>
    <row r="987" spans="16:21">
      <c r="P987" s="748">
        <v>811411</v>
      </c>
      <c r="Q987" s="737" t="s">
        <v>2198</v>
      </c>
      <c r="R987" s="748" t="s">
        <v>971</v>
      </c>
      <c r="S987" s="748">
        <v>8.5999999999999993E-2</v>
      </c>
      <c r="T987" s="757">
        <f>EEIO_EmissionFactors[[#This Row],[GHG Emissions (kg CO2e/2021 USD)]]/1000</f>
        <v>8.599999999999999E-5</v>
      </c>
      <c r="U987" s="748">
        <v>811400</v>
      </c>
    </row>
    <row r="988" spans="16:21">
      <c r="P988" s="748">
        <v>811412</v>
      </c>
      <c r="Q988" s="737" t="s">
        <v>2199</v>
      </c>
      <c r="R988" s="748" t="s">
        <v>971</v>
      </c>
      <c r="S988" s="748">
        <v>8.5999999999999993E-2</v>
      </c>
      <c r="T988" s="757">
        <f>EEIO_EmissionFactors[[#This Row],[GHG Emissions (kg CO2e/2021 USD)]]/1000</f>
        <v>8.599999999999999E-5</v>
      </c>
      <c r="U988" s="748">
        <v>811400</v>
      </c>
    </row>
    <row r="989" spans="16:21">
      <c r="P989" s="748">
        <v>811420</v>
      </c>
      <c r="Q989" s="737" t="s">
        <v>2200</v>
      </c>
      <c r="R989" s="748" t="s">
        <v>971</v>
      </c>
      <c r="S989" s="748">
        <v>8.5999999999999993E-2</v>
      </c>
      <c r="T989" s="757">
        <f>EEIO_EmissionFactors[[#This Row],[GHG Emissions (kg CO2e/2021 USD)]]/1000</f>
        <v>8.599999999999999E-5</v>
      </c>
      <c r="U989" s="748">
        <v>811400</v>
      </c>
    </row>
    <row r="990" spans="16:21">
      <c r="P990" s="748">
        <v>811430</v>
      </c>
      <c r="Q990" s="737" t="s">
        <v>2201</v>
      </c>
      <c r="R990" s="748" t="s">
        <v>971</v>
      </c>
      <c r="S990" s="748">
        <v>8.5999999999999993E-2</v>
      </c>
      <c r="T990" s="757">
        <f>EEIO_EmissionFactors[[#This Row],[GHG Emissions (kg CO2e/2021 USD)]]/1000</f>
        <v>8.599999999999999E-5</v>
      </c>
      <c r="U990" s="748">
        <v>811400</v>
      </c>
    </row>
    <row r="991" spans="16:21">
      <c r="P991" s="748">
        <v>811490</v>
      </c>
      <c r="Q991" s="737" t="s">
        <v>2202</v>
      </c>
      <c r="R991" s="748" t="s">
        <v>971</v>
      </c>
      <c r="S991" s="748">
        <v>8.5999999999999993E-2</v>
      </c>
      <c r="T991" s="757">
        <f>EEIO_EmissionFactors[[#This Row],[GHG Emissions (kg CO2e/2021 USD)]]/1000</f>
        <v>8.599999999999999E-5</v>
      </c>
      <c r="U991" s="748">
        <v>811400</v>
      </c>
    </row>
    <row r="992" spans="16:21">
      <c r="P992" s="748">
        <v>812111</v>
      </c>
      <c r="Q992" s="737" t="s">
        <v>2203</v>
      </c>
      <c r="R992" s="748" t="s">
        <v>971</v>
      </c>
      <c r="S992" s="748">
        <v>0.109</v>
      </c>
      <c r="T992" s="757">
        <f>EEIO_EmissionFactors[[#This Row],[GHG Emissions (kg CO2e/2021 USD)]]/1000</f>
        <v>1.0899999999999999E-4</v>
      </c>
      <c r="U992" s="748">
        <v>812100</v>
      </c>
    </row>
    <row r="993" spans="16:21">
      <c r="P993" s="748">
        <v>812112</v>
      </c>
      <c r="Q993" s="737" t="s">
        <v>2204</v>
      </c>
      <c r="R993" s="748" t="s">
        <v>971</v>
      </c>
      <c r="S993" s="748">
        <v>0.109</v>
      </c>
      <c r="T993" s="757">
        <f>EEIO_EmissionFactors[[#This Row],[GHG Emissions (kg CO2e/2021 USD)]]/1000</f>
        <v>1.0899999999999999E-4</v>
      </c>
      <c r="U993" s="748">
        <v>812100</v>
      </c>
    </row>
    <row r="994" spans="16:21">
      <c r="P994" s="748">
        <v>812113</v>
      </c>
      <c r="Q994" s="737" t="s">
        <v>2205</v>
      </c>
      <c r="R994" s="748" t="s">
        <v>971</v>
      </c>
      <c r="S994" s="748">
        <v>0.109</v>
      </c>
      <c r="T994" s="757">
        <f>EEIO_EmissionFactors[[#This Row],[GHG Emissions (kg CO2e/2021 USD)]]/1000</f>
        <v>1.0899999999999999E-4</v>
      </c>
      <c r="U994" s="748">
        <v>812100</v>
      </c>
    </row>
    <row r="995" spans="16:21">
      <c r="P995" s="748">
        <v>812191</v>
      </c>
      <c r="Q995" s="737" t="s">
        <v>2206</v>
      </c>
      <c r="R995" s="748" t="s">
        <v>971</v>
      </c>
      <c r="S995" s="748">
        <v>0.109</v>
      </c>
      <c r="T995" s="757">
        <f>EEIO_EmissionFactors[[#This Row],[GHG Emissions (kg CO2e/2021 USD)]]/1000</f>
        <v>1.0899999999999999E-4</v>
      </c>
      <c r="U995" s="748">
        <v>812100</v>
      </c>
    </row>
    <row r="996" spans="16:21">
      <c r="P996" s="748">
        <v>812199</v>
      </c>
      <c r="Q996" s="737" t="s">
        <v>2207</v>
      </c>
      <c r="R996" s="748" t="s">
        <v>971</v>
      </c>
      <c r="S996" s="748">
        <v>0.109</v>
      </c>
      <c r="T996" s="757">
        <f>EEIO_EmissionFactors[[#This Row],[GHG Emissions (kg CO2e/2021 USD)]]/1000</f>
        <v>1.0899999999999999E-4</v>
      </c>
      <c r="U996" s="748">
        <v>812100</v>
      </c>
    </row>
    <row r="997" spans="16:21">
      <c r="P997" s="748">
        <v>812210</v>
      </c>
      <c r="Q997" s="737" t="s">
        <v>2208</v>
      </c>
      <c r="R997" s="748" t="s">
        <v>971</v>
      </c>
      <c r="S997" s="748">
        <v>3.4000000000000002E-2</v>
      </c>
      <c r="T997" s="757">
        <f>EEIO_EmissionFactors[[#This Row],[GHG Emissions (kg CO2e/2021 USD)]]/1000</f>
        <v>3.4E-5</v>
      </c>
      <c r="U997" s="748">
        <v>812200</v>
      </c>
    </row>
    <row r="998" spans="16:21">
      <c r="P998" s="748">
        <v>812220</v>
      </c>
      <c r="Q998" s="737" t="s">
        <v>2209</v>
      </c>
      <c r="R998" s="748" t="s">
        <v>971</v>
      </c>
      <c r="S998" s="748">
        <v>3.4000000000000002E-2</v>
      </c>
      <c r="T998" s="757">
        <f>EEIO_EmissionFactors[[#This Row],[GHG Emissions (kg CO2e/2021 USD)]]/1000</f>
        <v>3.4E-5</v>
      </c>
      <c r="U998" s="748">
        <v>812200</v>
      </c>
    </row>
    <row r="999" spans="16:21">
      <c r="P999" s="748">
        <v>812310</v>
      </c>
      <c r="Q999" s="737" t="s">
        <v>2210</v>
      </c>
      <c r="R999" s="748" t="s">
        <v>971</v>
      </c>
      <c r="S999" s="748">
        <v>0.16200000000000001</v>
      </c>
      <c r="T999" s="757">
        <f>EEIO_EmissionFactors[[#This Row],[GHG Emissions (kg CO2e/2021 USD)]]/1000</f>
        <v>1.6200000000000001E-4</v>
      </c>
      <c r="U999" s="748">
        <v>812300</v>
      </c>
    </row>
    <row r="1000" spans="16:21">
      <c r="P1000" s="748">
        <v>812320</v>
      </c>
      <c r="Q1000" s="737" t="s">
        <v>2211</v>
      </c>
      <c r="R1000" s="748" t="s">
        <v>971</v>
      </c>
      <c r="S1000" s="748">
        <v>0.16200000000000001</v>
      </c>
      <c r="T1000" s="757">
        <f>EEIO_EmissionFactors[[#This Row],[GHG Emissions (kg CO2e/2021 USD)]]/1000</f>
        <v>1.6200000000000001E-4</v>
      </c>
      <c r="U1000" s="748">
        <v>812300</v>
      </c>
    </row>
    <row r="1001" spans="16:21">
      <c r="P1001" s="748">
        <v>812331</v>
      </c>
      <c r="Q1001" s="737" t="s">
        <v>2212</v>
      </c>
      <c r="R1001" s="748" t="s">
        <v>971</v>
      </c>
      <c r="S1001" s="748">
        <v>0.16200000000000001</v>
      </c>
      <c r="T1001" s="757">
        <f>EEIO_EmissionFactors[[#This Row],[GHG Emissions (kg CO2e/2021 USD)]]/1000</f>
        <v>1.6200000000000001E-4</v>
      </c>
      <c r="U1001" s="748">
        <v>812300</v>
      </c>
    </row>
    <row r="1002" spans="16:21">
      <c r="P1002" s="748">
        <v>812332</v>
      </c>
      <c r="Q1002" s="737" t="s">
        <v>2213</v>
      </c>
      <c r="R1002" s="748" t="s">
        <v>971</v>
      </c>
      <c r="S1002" s="748">
        <v>0.16200000000000001</v>
      </c>
      <c r="T1002" s="757">
        <f>EEIO_EmissionFactors[[#This Row],[GHG Emissions (kg CO2e/2021 USD)]]/1000</f>
        <v>1.6200000000000001E-4</v>
      </c>
      <c r="U1002" s="748">
        <v>812300</v>
      </c>
    </row>
    <row r="1003" spans="16:21">
      <c r="P1003" s="748">
        <v>812910</v>
      </c>
      <c r="Q1003" s="737" t="s">
        <v>2214</v>
      </c>
      <c r="R1003" s="748" t="s">
        <v>971</v>
      </c>
      <c r="S1003" s="748">
        <v>9.9000000000000005E-2</v>
      </c>
      <c r="T1003" s="757">
        <f>EEIO_EmissionFactors[[#This Row],[GHG Emissions (kg CO2e/2021 USD)]]/1000</f>
        <v>9.9000000000000008E-5</v>
      </c>
      <c r="U1003" s="748">
        <v>812900</v>
      </c>
    </row>
    <row r="1004" spans="16:21">
      <c r="P1004" s="748">
        <v>812921</v>
      </c>
      <c r="Q1004" s="737" t="s">
        <v>2215</v>
      </c>
      <c r="R1004" s="748" t="s">
        <v>971</v>
      </c>
      <c r="S1004" s="748">
        <v>9.9000000000000005E-2</v>
      </c>
      <c r="T1004" s="757">
        <f>EEIO_EmissionFactors[[#This Row],[GHG Emissions (kg CO2e/2021 USD)]]/1000</f>
        <v>9.9000000000000008E-5</v>
      </c>
      <c r="U1004" s="748">
        <v>812900</v>
      </c>
    </row>
    <row r="1005" spans="16:21">
      <c r="P1005" s="748">
        <v>812922</v>
      </c>
      <c r="Q1005" s="737" t="s">
        <v>2216</v>
      </c>
      <c r="R1005" s="748" t="s">
        <v>971</v>
      </c>
      <c r="S1005" s="748">
        <v>9.9000000000000005E-2</v>
      </c>
      <c r="T1005" s="757">
        <f>EEIO_EmissionFactors[[#This Row],[GHG Emissions (kg CO2e/2021 USD)]]/1000</f>
        <v>9.9000000000000008E-5</v>
      </c>
      <c r="U1005" s="748">
        <v>812900</v>
      </c>
    </row>
    <row r="1006" spans="16:21">
      <c r="P1006" s="748">
        <v>812930</v>
      </c>
      <c r="Q1006" s="737" t="s">
        <v>2217</v>
      </c>
      <c r="R1006" s="748" t="s">
        <v>971</v>
      </c>
      <c r="S1006" s="748">
        <v>9.9000000000000005E-2</v>
      </c>
      <c r="T1006" s="757">
        <f>EEIO_EmissionFactors[[#This Row],[GHG Emissions (kg CO2e/2021 USD)]]/1000</f>
        <v>9.9000000000000008E-5</v>
      </c>
      <c r="U1006" s="748">
        <v>812900</v>
      </c>
    </row>
    <row r="1007" spans="16:21">
      <c r="P1007" s="748">
        <v>812990</v>
      </c>
      <c r="Q1007" s="737" t="s">
        <v>2218</v>
      </c>
      <c r="R1007" s="748" t="s">
        <v>971</v>
      </c>
      <c r="S1007" s="748">
        <v>9.9000000000000005E-2</v>
      </c>
      <c r="T1007" s="757">
        <f>EEIO_EmissionFactors[[#This Row],[GHG Emissions (kg CO2e/2021 USD)]]/1000</f>
        <v>9.9000000000000008E-5</v>
      </c>
      <c r="U1007" s="748">
        <v>812900</v>
      </c>
    </row>
    <row r="1008" spans="16:21">
      <c r="P1008" s="748">
        <v>813110</v>
      </c>
      <c r="Q1008" s="737" t="s">
        <v>2219</v>
      </c>
      <c r="R1008" s="748" t="s">
        <v>971</v>
      </c>
      <c r="S1008" s="748">
        <v>0.19700000000000001</v>
      </c>
      <c r="T1008" s="757">
        <f>EEIO_EmissionFactors[[#This Row],[GHG Emissions (kg CO2e/2021 USD)]]/1000</f>
        <v>1.9700000000000002E-4</v>
      </c>
      <c r="U1008" s="748">
        <v>813100</v>
      </c>
    </row>
    <row r="1009" spans="16:21">
      <c r="P1009" s="748">
        <v>813211</v>
      </c>
      <c r="Q1009" s="737" t="s">
        <v>2220</v>
      </c>
      <c r="R1009" s="748" t="s">
        <v>971</v>
      </c>
      <c r="S1009" s="748">
        <v>6.5000000000000002E-2</v>
      </c>
      <c r="T1009" s="757">
        <f>EEIO_EmissionFactors[[#This Row],[GHG Emissions (kg CO2e/2021 USD)]]/1000</f>
        <v>6.5000000000000008E-5</v>
      </c>
      <c r="U1009" s="748" t="s">
        <v>2221</v>
      </c>
    </row>
    <row r="1010" spans="16:21">
      <c r="P1010" s="748">
        <v>813212</v>
      </c>
      <c r="Q1010" s="737" t="s">
        <v>2222</v>
      </c>
      <c r="R1010" s="748" t="s">
        <v>971</v>
      </c>
      <c r="S1010" s="748">
        <v>6.5000000000000002E-2</v>
      </c>
      <c r="T1010" s="757">
        <f>EEIO_EmissionFactors[[#This Row],[GHG Emissions (kg CO2e/2021 USD)]]/1000</f>
        <v>6.5000000000000008E-5</v>
      </c>
      <c r="U1010" s="748" t="s">
        <v>2221</v>
      </c>
    </row>
    <row r="1011" spans="16:21">
      <c r="P1011" s="748">
        <v>813219</v>
      </c>
      <c r="Q1011" s="737" t="s">
        <v>2223</v>
      </c>
      <c r="R1011" s="748" t="s">
        <v>971</v>
      </c>
      <c r="S1011" s="748">
        <v>6.5000000000000002E-2</v>
      </c>
      <c r="T1011" s="757">
        <f>EEIO_EmissionFactors[[#This Row],[GHG Emissions (kg CO2e/2021 USD)]]/1000</f>
        <v>6.5000000000000008E-5</v>
      </c>
      <c r="U1011" s="748" t="s">
        <v>2221</v>
      </c>
    </row>
    <row r="1012" spans="16:21">
      <c r="P1012" s="748">
        <v>813311</v>
      </c>
      <c r="Q1012" s="737" t="s">
        <v>2224</v>
      </c>
      <c r="R1012" s="748" t="s">
        <v>971</v>
      </c>
      <c r="S1012" s="748">
        <v>6.5000000000000002E-2</v>
      </c>
      <c r="T1012" s="757">
        <f>EEIO_EmissionFactors[[#This Row],[GHG Emissions (kg CO2e/2021 USD)]]/1000</f>
        <v>6.5000000000000008E-5</v>
      </c>
      <c r="U1012" s="748" t="s">
        <v>2221</v>
      </c>
    </row>
    <row r="1013" spans="16:21">
      <c r="P1013" s="748">
        <v>813312</v>
      </c>
      <c r="Q1013" s="737" t="s">
        <v>2225</v>
      </c>
      <c r="R1013" s="748" t="s">
        <v>971</v>
      </c>
      <c r="S1013" s="748">
        <v>6.5000000000000002E-2</v>
      </c>
      <c r="T1013" s="757">
        <f>EEIO_EmissionFactors[[#This Row],[GHG Emissions (kg CO2e/2021 USD)]]/1000</f>
        <v>6.5000000000000008E-5</v>
      </c>
      <c r="U1013" s="748" t="s">
        <v>2221</v>
      </c>
    </row>
    <row r="1014" spans="16:21">
      <c r="P1014" s="748">
        <v>813319</v>
      </c>
      <c r="Q1014" s="737" t="s">
        <v>2226</v>
      </c>
      <c r="R1014" s="748" t="s">
        <v>971</v>
      </c>
      <c r="S1014" s="748">
        <v>6.5000000000000002E-2</v>
      </c>
      <c r="T1014" s="757">
        <f>EEIO_EmissionFactors[[#This Row],[GHG Emissions (kg CO2e/2021 USD)]]/1000</f>
        <v>6.5000000000000008E-5</v>
      </c>
      <c r="U1014" s="748" t="s">
        <v>2221</v>
      </c>
    </row>
    <row r="1015" spans="16:21">
      <c r="P1015" s="748">
        <v>813410</v>
      </c>
      <c r="Q1015" s="737" t="s">
        <v>2227</v>
      </c>
      <c r="R1015" s="748" t="s">
        <v>971</v>
      </c>
      <c r="S1015" s="748">
        <v>0.13600000000000001</v>
      </c>
      <c r="T1015" s="757">
        <f>EEIO_EmissionFactors[[#This Row],[GHG Emissions (kg CO2e/2021 USD)]]/1000</f>
        <v>1.36E-4</v>
      </c>
      <c r="U1015" s="748" t="s">
        <v>2228</v>
      </c>
    </row>
    <row r="1016" spans="16:21">
      <c r="P1016" s="748">
        <v>813910</v>
      </c>
      <c r="Q1016" s="737" t="s">
        <v>2229</v>
      </c>
      <c r="R1016" s="748" t="s">
        <v>971</v>
      </c>
      <c r="S1016" s="748">
        <v>0.13600000000000001</v>
      </c>
      <c r="T1016" s="757">
        <f>EEIO_EmissionFactors[[#This Row],[GHG Emissions (kg CO2e/2021 USD)]]/1000</f>
        <v>1.36E-4</v>
      </c>
      <c r="U1016" s="748" t="s">
        <v>2228</v>
      </c>
    </row>
    <row r="1017" spans="16:21">
      <c r="P1017" s="748">
        <v>813920</v>
      </c>
      <c r="Q1017" s="737" t="s">
        <v>2230</v>
      </c>
      <c r="R1017" s="748" t="s">
        <v>971</v>
      </c>
      <c r="S1017" s="748">
        <v>0.13600000000000001</v>
      </c>
      <c r="T1017" s="757">
        <f>EEIO_EmissionFactors[[#This Row],[GHG Emissions (kg CO2e/2021 USD)]]/1000</f>
        <v>1.36E-4</v>
      </c>
      <c r="U1017" s="748" t="s">
        <v>2228</v>
      </c>
    </row>
    <row r="1018" spans="16:21">
      <c r="P1018" s="748">
        <v>813930</v>
      </c>
      <c r="Q1018" s="737" t="s">
        <v>2231</v>
      </c>
      <c r="R1018" s="748" t="s">
        <v>971</v>
      </c>
      <c r="S1018" s="748">
        <v>0.13600000000000001</v>
      </c>
      <c r="T1018" s="757">
        <f>EEIO_EmissionFactors[[#This Row],[GHG Emissions (kg CO2e/2021 USD)]]/1000</f>
        <v>1.36E-4</v>
      </c>
      <c r="U1018" s="748" t="s">
        <v>2228</v>
      </c>
    </row>
    <row r="1019" spans="16:21">
      <c r="P1019" s="748">
        <v>813940</v>
      </c>
      <c r="Q1019" s="737" t="s">
        <v>2232</v>
      </c>
      <c r="R1019" s="748" t="s">
        <v>971</v>
      </c>
      <c r="S1019" s="748">
        <v>0.13600000000000001</v>
      </c>
      <c r="T1019" s="757">
        <f>EEIO_EmissionFactors[[#This Row],[GHG Emissions (kg CO2e/2021 USD)]]/1000</f>
        <v>1.36E-4</v>
      </c>
      <c r="U1019" s="748" t="s">
        <v>2228</v>
      </c>
    </row>
    <row r="1020" spans="16:21">
      <c r="P1020" s="748">
        <v>813990</v>
      </c>
      <c r="Q1020" s="737" t="s">
        <v>2233</v>
      </c>
      <c r="R1020" s="748" t="s">
        <v>971</v>
      </c>
      <c r="S1020" s="748">
        <v>0.13600000000000001</v>
      </c>
      <c r="T1020" s="757">
        <f>EEIO_EmissionFactors[[#This Row],[GHG Emissions (kg CO2e/2021 USD)]]/1000</f>
        <v>1.36E-4</v>
      </c>
      <c r="U1020" s="748" t="s">
        <v>2228</v>
      </c>
    </row>
    <row r="1030" spans="19:19">
      <c r="S1030" s="804"/>
    </row>
  </sheetData>
  <mergeCells count="19">
    <mergeCell ref="BW86:CA86"/>
    <mergeCell ref="BW13:BZ13"/>
    <mergeCell ref="AM14:AR14"/>
    <mergeCell ref="AV19:BA19"/>
    <mergeCell ref="BW22:CB22"/>
    <mergeCell ref="BE67:BK67"/>
    <mergeCell ref="BW77:BZ77"/>
    <mergeCell ref="AV2:BA2"/>
    <mergeCell ref="BE2:BK2"/>
    <mergeCell ref="BO2:BS2"/>
    <mergeCell ref="BW2:CA2"/>
    <mergeCell ref="BW4:BZ4"/>
    <mergeCell ref="AF2:AI2"/>
    <mergeCell ref="AM2:AR2"/>
    <mergeCell ref="I9:L9"/>
    <mergeCell ref="B2:E2"/>
    <mergeCell ref="I2:L2"/>
    <mergeCell ref="P2:U2"/>
    <mergeCell ref="Y2:AA2"/>
  </mergeCells>
  <hyperlinks>
    <hyperlink ref="B3" r:id="rId1" xr:uid="{92A09DC9-C723-4CD9-862E-10948E3435E8}"/>
    <hyperlink ref="I3" r:id="rId2" xr:uid="{4229D3A1-C8CF-464F-9DD0-7F908556A376}"/>
    <hyperlink ref="P3" r:id="rId3" xr:uid="{341AE646-6A3A-40D5-9AC8-4265B39B33DF}"/>
    <hyperlink ref="Y3" r:id="rId4" xr:uid="{FBC04CDD-BA95-4B14-9925-50E1EBDC2A7E}"/>
    <hyperlink ref="AF3" r:id="rId5" xr:uid="{7D6FA497-31F4-4235-9655-41B1AFC08BF7}"/>
    <hyperlink ref="AM3" r:id="rId6" xr:uid="{6D69602E-30CE-4C86-9D51-E1D85AFD3182}"/>
    <hyperlink ref="AV3" r:id="rId7" xr:uid="{5506A778-E244-4DF7-9A1D-A20075A3EBDE}"/>
    <hyperlink ref="BE3" r:id="rId8" xr:uid="{A8E8440F-B4F2-4AC6-A40D-7AC3BBF72D14}"/>
    <hyperlink ref="AM15" r:id="rId9" xr:uid="{B3042F38-F91C-4070-B1EE-41394C54F58A}"/>
    <hyperlink ref="BE68" r:id="rId10" xr:uid="{247A08D8-C753-4D00-BDA5-75346DCC8C36}"/>
    <hyperlink ref="AV20" r:id="rId11" xr:uid="{8A48BF19-AB18-450A-A2A3-4696ACFF6801}"/>
    <hyperlink ref="BO3" r:id="rId12" xr:uid="{0BE3C93E-39E4-460D-8A55-20EDCC77F14E}"/>
    <hyperlink ref="BW5" r:id="rId13" xr:uid="{ED1B11D8-EB33-48AE-834C-D0806BC716B9}"/>
    <hyperlink ref="BW14" r:id="rId14" xr:uid="{51AC3A54-68CA-468B-8906-35A484111083}"/>
    <hyperlink ref="BW23" r:id="rId15" xr:uid="{11C12412-A3F5-4981-A15F-12F1757523A8}"/>
    <hyperlink ref="BW24" r:id="rId16" display="OUNTRY SPECIFIC ELECTRICITY GRID GREENHOUSE GAS EMISSION FACTORS | CARBON FOOTPRINT " xr:uid="{2D5574F1-97B6-4DC0-AF32-74A41C14AC41}"/>
    <hyperlink ref="BW78" r:id="rId17" xr:uid="{40760EB0-16E9-413F-866F-B39E3793EDB2}"/>
    <hyperlink ref="BW87" r:id="rId18" xr:uid="{A707D8F4-503C-449A-AD89-1E419B52C16C}"/>
    <hyperlink ref="CC66" r:id="rId19" xr:uid="{DEF20CC1-6754-435C-985C-49A90B44814E}"/>
  </hyperlinks>
  <pageMargins left="0.7" right="0.7" top="0.75" bottom="0.75" header="0.3" footer="0.3"/>
  <legacyDrawing r:id="rId20"/>
  <tableParts count="14">
    <tablePart r:id="rId21"/>
    <tablePart r:id="rId22"/>
    <tablePart r:id="rId23"/>
    <tablePart r:id="rId24"/>
    <tablePart r:id="rId25"/>
    <tablePart r:id="rId26"/>
    <tablePart r:id="rId27"/>
    <tablePart r:id="rId28"/>
    <tablePart r:id="rId29"/>
    <tablePart r:id="rId30"/>
    <tablePart r:id="rId31"/>
    <tablePart r:id="rId32"/>
    <tablePart r:id="rId33"/>
    <tablePart r:id="rId3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B49E-FCAB-45E7-9236-DD128E6CD460}">
  <dimension ref="A1:J196"/>
  <sheetViews>
    <sheetView topLeftCell="A158" zoomScale="80" zoomScaleNormal="80" workbookViewId="0">
      <selection activeCell="F183" sqref="F183"/>
    </sheetView>
  </sheetViews>
  <sheetFormatPr baseColWidth="10" defaultColWidth="9.1640625" defaultRowHeight="15"/>
  <cols>
    <col min="1" max="1" width="31.5" style="1" customWidth="1"/>
    <col min="2" max="2" width="30" style="1" customWidth="1"/>
    <col min="3" max="3" width="60.6640625" style="1" customWidth="1"/>
    <col min="4" max="4" width="41.5" style="1" customWidth="1"/>
    <col min="5" max="5" width="26.5" style="1" customWidth="1"/>
    <col min="6" max="6" width="32.5" style="1" customWidth="1"/>
    <col min="7" max="7" width="20.33203125" style="1" customWidth="1"/>
    <col min="8" max="8" width="17.6640625" style="1" customWidth="1"/>
    <col min="9" max="9" width="29.83203125" style="1" customWidth="1"/>
    <col min="10" max="16384" width="9.1640625" style="1"/>
  </cols>
  <sheetData>
    <row r="1" spans="1:10">
      <c r="A1" s="1" t="s">
        <v>2234</v>
      </c>
    </row>
    <row r="2" spans="1:10">
      <c r="A2" s="1">
        <v>2020</v>
      </c>
      <c r="D2" s="653" t="s">
        <v>2235</v>
      </c>
      <c r="J2" s="1" t="s">
        <v>2236</v>
      </c>
    </row>
    <row r="3" spans="1:10">
      <c r="A3" s="1">
        <v>2021</v>
      </c>
      <c r="C3" s="1" t="s">
        <v>313</v>
      </c>
      <c r="D3" s="654" t="s">
        <v>2237</v>
      </c>
      <c r="E3" s="654" t="s">
        <v>1008</v>
      </c>
      <c r="F3" s="654" t="s">
        <v>1009</v>
      </c>
      <c r="G3" s="654" t="s">
        <v>1010</v>
      </c>
      <c r="H3" s="654" t="s">
        <v>2238</v>
      </c>
    </row>
    <row r="4" spans="1:10">
      <c r="A4" s="1">
        <v>2022</v>
      </c>
      <c r="C4" s="1" t="s">
        <v>2239</v>
      </c>
      <c r="D4" s="655" t="s">
        <v>1013</v>
      </c>
      <c r="E4" s="655">
        <v>1</v>
      </c>
      <c r="F4" s="655">
        <v>1.07</v>
      </c>
      <c r="G4" s="655">
        <v>1.1399999999999999</v>
      </c>
      <c r="H4" s="655"/>
      <c r="J4" s="1" t="s">
        <v>2240</v>
      </c>
    </row>
    <row r="5" spans="1:10">
      <c r="A5" s="1">
        <v>2023</v>
      </c>
      <c r="C5" s="1" t="s">
        <v>320</v>
      </c>
      <c r="D5" s="655" t="s">
        <v>1017</v>
      </c>
      <c r="E5" s="655">
        <v>1</v>
      </c>
      <c r="F5" s="655">
        <v>1.08</v>
      </c>
      <c r="G5" s="655">
        <v>1.1399999999999999</v>
      </c>
      <c r="H5" s="655"/>
      <c r="J5" s="1" t="s">
        <v>2241</v>
      </c>
    </row>
    <row r="6" spans="1:10">
      <c r="A6" s="1">
        <v>2024</v>
      </c>
      <c r="C6" s="1" t="s">
        <v>2242</v>
      </c>
      <c r="D6" s="655" t="s">
        <v>1022</v>
      </c>
      <c r="E6" s="655">
        <v>1</v>
      </c>
      <c r="F6" s="655">
        <v>1.0900000000000001</v>
      </c>
      <c r="G6" s="655">
        <v>1.1399999999999999</v>
      </c>
      <c r="H6" s="655"/>
      <c r="J6" s="1" t="s">
        <v>2243</v>
      </c>
    </row>
    <row r="7" spans="1:10">
      <c r="A7" s="1">
        <v>2025</v>
      </c>
      <c r="C7" s="1" t="s">
        <v>331</v>
      </c>
      <c r="D7" s="655" t="s">
        <v>1025</v>
      </c>
      <c r="E7" s="655">
        <v>1</v>
      </c>
      <c r="F7" s="655">
        <v>1.08</v>
      </c>
      <c r="G7" s="655">
        <v>1.1399999999999999</v>
      </c>
      <c r="H7" s="655"/>
      <c r="J7" s="1" t="s">
        <v>157</v>
      </c>
    </row>
    <row r="8" spans="1:10">
      <c r="A8" s="1">
        <v>2026</v>
      </c>
      <c r="D8" s="655" t="s">
        <v>1028</v>
      </c>
      <c r="E8" s="655">
        <v>1</v>
      </c>
      <c r="F8" s="655">
        <v>1.0900000000000001</v>
      </c>
      <c r="G8" s="655">
        <v>1.1299999999999999</v>
      </c>
      <c r="H8" s="655"/>
      <c r="J8" s="1" t="s">
        <v>2244</v>
      </c>
    </row>
    <row r="9" spans="1:10">
      <c r="A9" s="1">
        <v>2027</v>
      </c>
      <c r="C9" s="1" t="s">
        <v>2245</v>
      </c>
      <c r="D9" s="655" t="s">
        <v>1034</v>
      </c>
      <c r="E9" s="655">
        <v>1</v>
      </c>
      <c r="F9" s="655">
        <v>1.0900000000000001</v>
      </c>
      <c r="G9" s="655">
        <v>1.1200000000000001</v>
      </c>
      <c r="H9" s="655"/>
      <c r="J9" s="1" t="s">
        <v>2246</v>
      </c>
    </row>
    <row r="10" spans="1:10">
      <c r="A10" s="1">
        <v>2028</v>
      </c>
      <c r="C10" s="1" t="s">
        <v>244</v>
      </c>
      <c r="D10" s="655" t="s">
        <v>1039</v>
      </c>
      <c r="E10" s="655">
        <v>1</v>
      </c>
      <c r="F10" s="655">
        <v>1.0900000000000001</v>
      </c>
      <c r="G10" s="655">
        <v>1.1200000000000001</v>
      </c>
      <c r="H10" s="655"/>
      <c r="J10" s="1" t="s">
        <v>2247</v>
      </c>
    </row>
    <row r="11" spans="1:10">
      <c r="A11" s="1">
        <v>2029</v>
      </c>
      <c r="C11" s="1" t="s">
        <v>279</v>
      </c>
      <c r="D11" s="655" t="s">
        <v>1044</v>
      </c>
      <c r="E11" s="655">
        <v>1</v>
      </c>
      <c r="F11" s="655">
        <v>1.08</v>
      </c>
      <c r="G11" s="655">
        <v>1.1200000000000001</v>
      </c>
      <c r="H11" s="655"/>
      <c r="J11" s="1" t="s">
        <v>2248</v>
      </c>
    </row>
    <row r="12" spans="1:10">
      <c r="A12" s="1">
        <v>2030</v>
      </c>
      <c r="D12" s="655" t="s">
        <v>1049</v>
      </c>
      <c r="E12" s="655">
        <v>1</v>
      </c>
      <c r="F12" s="655">
        <v>1.08</v>
      </c>
      <c r="G12" s="655">
        <v>1.1200000000000001</v>
      </c>
      <c r="H12" s="655"/>
      <c r="J12" s="1" t="s">
        <v>2249</v>
      </c>
    </row>
    <row r="13" spans="1:10">
      <c r="A13" s="1">
        <f t="shared" ref="A13:A56" si="0">A12+1</f>
        <v>2031</v>
      </c>
      <c r="D13" s="655" t="s">
        <v>1053</v>
      </c>
      <c r="E13" s="655">
        <v>1</v>
      </c>
      <c r="F13" s="655">
        <v>1.08</v>
      </c>
      <c r="G13" s="655">
        <v>1.1100000000000001</v>
      </c>
      <c r="H13" s="655"/>
      <c r="J13" s="1" t="s">
        <v>2250</v>
      </c>
    </row>
    <row r="14" spans="1:10">
      <c r="A14" s="1">
        <f t="shared" si="0"/>
        <v>2032</v>
      </c>
      <c r="C14" s="1" t="s">
        <v>2251</v>
      </c>
      <c r="D14" s="655" t="s">
        <v>1057</v>
      </c>
      <c r="E14" s="655">
        <v>1</v>
      </c>
      <c r="F14" s="655">
        <v>1.07</v>
      </c>
      <c r="G14" s="655">
        <v>1.1000000000000001</v>
      </c>
      <c r="H14" s="655"/>
      <c r="J14" s="1" t="s">
        <v>2252</v>
      </c>
    </row>
    <row r="15" spans="1:10">
      <c r="A15" s="1">
        <f t="shared" si="0"/>
        <v>2033</v>
      </c>
      <c r="C15" s="1" t="s">
        <v>2253</v>
      </c>
      <c r="D15" s="655" t="s">
        <v>1064</v>
      </c>
      <c r="E15" s="655">
        <v>1</v>
      </c>
      <c r="F15" s="655">
        <v>1.06</v>
      </c>
      <c r="G15" s="655">
        <v>1.1000000000000001</v>
      </c>
      <c r="H15" s="655"/>
      <c r="J15" s="1" t="s">
        <v>2254</v>
      </c>
    </row>
    <row r="16" spans="1:10">
      <c r="A16" s="1">
        <f t="shared" si="0"/>
        <v>2034</v>
      </c>
      <c r="D16" s="654" t="s">
        <v>1070</v>
      </c>
      <c r="E16" s="654">
        <v>1</v>
      </c>
      <c r="F16" s="654">
        <f>AVERAGE(F4:F15)</f>
        <v>1.08</v>
      </c>
      <c r="G16" s="654">
        <f>AVERAGE(G4:G15)</f>
        <v>1.1233333333333333</v>
      </c>
      <c r="H16" s="654"/>
    </row>
    <row r="17" spans="1:9">
      <c r="A17" s="1">
        <f t="shared" si="0"/>
        <v>2035</v>
      </c>
      <c r="C17" s="1" t="s">
        <v>2255</v>
      </c>
    </row>
    <row r="18" spans="1:9">
      <c r="A18" s="1">
        <f t="shared" si="0"/>
        <v>2036</v>
      </c>
      <c r="C18" s="1" t="s">
        <v>2256</v>
      </c>
      <c r="D18" s="654" t="s">
        <v>942</v>
      </c>
      <c r="E18" s="654" t="s">
        <v>943</v>
      </c>
      <c r="F18" s="654" t="s">
        <v>2257</v>
      </c>
    </row>
    <row r="19" spans="1:9">
      <c r="A19" s="1">
        <f t="shared" si="0"/>
        <v>2037</v>
      </c>
      <c r="C19" s="1" t="s">
        <v>2258</v>
      </c>
      <c r="D19" s="655">
        <v>2021</v>
      </c>
      <c r="E19" s="655">
        <v>2021</v>
      </c>
      <c r="F19" s="656">
        <f>E16</f>
        <v>1</v>
      </c>
    </row>
    <row r="20" spans="1:9">
      <c r="A20" s="1">
        <f t="shared" si="0"/>
        <v>2038</v>
      </c>
      <c r="D20" s="655">
        <v>2022</v>
      </c>
      <c r="E20" s="655">
        <v>2021</v>
      </c>
      <c r="F20" s="656">
        <f>F16/E16</f>
        <v>1.08</v>
      </c>
    </row>
    <row r="21" spans="1:9">
      <c r="A21" s="1">
        <f t="shared" si="0"/>
        <v>2039</v>
      </c>
      <c r="C21" s="1" t="s">
        <v>2259</v>
      </c>
      <c r="D21" s="655">
        <v>2023</v>
      </c>
      <c r="E21" s="655">
        <v>2021</v>
      </c>
      <c r="F21" s="656">
        <f>G16/E16</f>
        <v>1.1233333333333333</v>
      </c>
    </row>
    <row r="22" spans="1:9">
      <c r="A22" s="1">
        <f t="shared" si="0"/>
        <v>2040</v>
      </c>
      <c r="C22" s="1" t="s">
        <v>2260</v>
      </c>
      <c r="D22" s="655">
        <v>2024</v>
      </c>
      <c r="E22" s="655">
        <v>2021</v>
      </c>
      <c r="F22" s="656">
        <f>H16/E16</f>
        <v>0</v>
      </c>
    </row>
    <row r="23" spans="1:9">
      <c r="A23" s="1">
        <f t="shared" si="0"/>
        <v>2041</v>
      </c>
    </row>
    <row r="24" spans="1:9">
      <c r="A24" s="1">
        <f t="shared" si="0"/>
        <v>2042</v>
      </c>
    </row>
    <row r="25" spans="1:9">
      <c r="A25" s="1">
        <f t="shared" si="0"/>
        <v>2043</v>
      </c>
      <c r="C25" s="656" t="s">
        <v>915</v>
      </c>
      <c r="D25" s="656" t="s">
        <v>2261</v>
      </c>
    </row>
    <row r="26" spans="1:9">
      <c r="A26" s="1">
        <f t="shared" si="0"/>
        <v>2044</v>
      </c>
      <c r="C26" s="656" t="s">
        <v>956</v>
      </c>
      <c r="D26" s="656" t="s">
        <v>60</v>
      </c>
    </row>
    <row r="27" spans="1:9">
      <c r="A27" s="1">
        <f t="shared" si="0"/>
        <v>2045</v>
      </c>
      <c r="C27" s="656" t="s">
        <v>59</v>
      </c>
      <c r="D27" s="656" t="s">
        <v>2262</v>
      </c>
    </row>
    <row r="28" spans="1:9">
      <c r="A28" s="1">
        <f t="shared" si="0"/>
        <v>2046</v>
      </c>
    </row>
    <row r="29" spans="1:9">
      <c r="A29" s="1">
        <f t="shared" si="0"/>
        <v>2047</v>
      </c>
    </row>
    <row r="30" spans="1:9">
      <c r="A30" s="1">
        <f t="shared" si="0"/>
        <v>2048</v>
      </c>
      <c r="E30" s="657" t="s">
        <v>2263</v>
      </c>
      <c r="F30" s="657" t="s">
        <v>2264</v>
      </c>
      <c r="H30" s="657" t="s">
        <v>2263</v>
      </c>
      <c r="I30" s="657" t="s">
        <v>2264</v>
      </c>
    </row>
    <row r="31" spans="1:9">
      <c r="A31" s="1">
        <f t="shared" si="0"/>
        <v>2049</v>
      </c>
      <c r="E31" s="656"/>
      <c r="F31" s="658" t="s">
        <v>363</v>
      </c>
      <c r="H31" s="657" t="s">
        <v>2265</v>
      </c>
      <c r="I31" s="657"/>
    </row>
    <row r="32" spans="1:9">
      <c r="A32" s="1">
        <f t="shared" si="0"/>
        <v>2050</v>
      </c>
      <c r="C32" s="1" t="s">
        <v>2266</v>
      </c>
      <c r="E32" s="656"/>
      <c r="F32" s="659" t="s">
        <v>364</v>
      </c>
      <c r="H32" s="656" t="s">
        <v>2267</v>
      </c>
      <c r="I32" s="334" t="s">
        <v>363</v>
      </c>
    </row>
    <row r="33" spans="1:9">
      <c r="A33" s="1">
        <f t="shared" si="0"/>
        <v>2051</v>
      </c>
      <c r="C33" s="1" t="s">
        <v>2268</v>
      </c>
      <c r="E33" s="656"/>
      <c r="F33" s="659" t="s">
        <v>365</v>
      </c>
      <c r="H33" s="656" t="s">
        <v>2269</v>
      </c>
      <c r="I33" s="659" t="s">
        <v>388</v>
      </c>
    </row>
    <row r="34" spans="1:9">
      <c r="A34" s="1">
        <f t="shared" si="0"/>
        <v>2052</v>
      </c>
      <c r="C34" s="1" t="s">
        <v>2270</v>
      </c>
      <c r="E34" s="656"/>
      <c r="F34" s="659" t="s">
        <v>366</v>
      </c>
      <c r="H34" s="656" t="s">
        <v>2271</v>
      </c>
      <c r="I34" s="659" t="s">
        <v>388</v>
      </c>
    </row>
    <row r="35" spans="1:9">
      <c r="A35" s="1">
        <f t="shared" si="0"/>
        <v>2053</v>
      </c>
      <c r="C35" s="1" t="s">
        <v>2272</v>
      </c>
      <c r="E35" s="656"/>
      <c r="F35" s="659" t="s">
        <v>367</v>
      </c>
      <c r="H35" s="656" t="s">
        <v>2273</v>
      </c>
      <c r="I35" s="659" t="s">
        <v>365</v>
      </c>
    </row>
    <row r="36" spans="1:9">
      <c r="A36" s="1">
        <f t="shared" si="0"/>
        <v>2054</v>
      </c>
      <c r="C36" s="1" t="s">
        <v>2274</v>
      </c>
      <c r="E36" s="656"/>
      <c r="F36" s="659" t="s">
        <v>368</v>
      </c>
      <c r="H36" s="656" t="s">
        <v>43</v>
      </c>
      <c r="I36" s="659" t="s">
        <v>366</v>
      </c>
    </row>
    <row r="37" spans="1:9">
      <c r="A37" s="1">
        <f t="shared" si="0"/>
        <v>2055</v>
      </c>
      <c r="C37" s="1" t="s">
        <v>2275</v>
      </c>
      <c r="E37" s="656"/>
      <c r="F37" s="659" t="s">
        <v>369</v>
      </c>
      <c r="H37" s="656" t="s">
        <v>2276</v>
      </c>
      <c r="I37" s="659" t="s">
        <v>383</v>
      </c>
    </row>
    <row r="38" spans="1:9">
      <c r="A38" s="1">
        <f t="shared" si="0"/>
        <v>2056</v>
      </c>
      <c r="C38" s="1" t="s">
        <v>2277</v>
      </c>
      <c r="E38" s="656"/>
      <c r="F38" s="659" t="s">
        <v>370</v>
      </c>
      <c r="H38" s="656" t="s">
        <v>2278</v>
      </c>
      <c r="I38" s="659" t="s">
        <v>373</v>
      </c>
    </row>
    <row r="39" spans="1:9">
      <c r="A39" s="1">
        <f t="shared" si="0"/>
        <v>2057</v>
      </c>
      <c r="C39" s="1" t="s">
        <v>2279</v>
      </c>
      <c r="E39" s="656"/>
      <c r="F39" s="659" t="s">
        <v>371</v>
      </c>
      <c r="H39" s="656" t="s">
        <v>2280</v>
      </c>
      <c r="I39" s="659" t="s">
        <v>380</v>
      </c>
    </row>
    <row r="40" spans="1:9">
      <c r="A40" s="1">
        <f t="shared" si="0"/>
        <v>2058</v>
      </c>
      <c r="C40" s="1" t="s">
        <v>2281</v>
      </c>
      <c r="E40" s="656"/>
      <c r="F40" s="659" t="s">
        <v>372</v>
      </c>
      <c r="H40" s="656" t="s">
        <v>2282</v>
      </c>
      <c r="I40" s="659" t="s">
        <v>380</v>
      </c>
    </row>
    <row r="41" spans="1:9">
      <c r="A41" s="1">
        <f t="shared" si="0"/>
        <v>2059</v>
      </c>
      <c r="E41" s="656"/>
      <c r="F41" s="659" t="s">
        <v>373</v>
      </c>
      <c r="H41" s="656" t="s">
        <v>2283</v>
      </c>
      <c r="I41" s="659" t="s">
        <v>368</v>
      </c>
    </row>
    <row r="42" spans="1:9">
      <c r="A42" s="1">
        <f t="shared" si="0"/>
        <v>2060</v>
      </c>
      <c r="C42" s="1" t="s">
        <v>2284</v>
      </c>
      <c r="E42" s="656"/>
      <c r="F42" s="659" t="s">
        <v>374</v>
      </c>
      <c r="H42" s="656" t="s">
        <v>2285</v>
      </c>
      <c r="I42" s="659" t="s">
        <v>388</v>
      </c>
    </row>
    <row r="43" spans="1:9">
      <c r="A43" s="1">
        <f t="shared" si="0"/>
        <v>2061</v>
      </c>
      <c r="C43" s="1" t="s">
        <v>2286</v>
      </c>
      <c r="E43" s="656"/>
      <c r="F43" s="659" t="s">
        <v>375</v>
      </c>
      <c r="H43" s="656" t="s">
        <v>2287</v>
      </c>
      <c r="I43" s="659" t="s">
        <v>369</v>
      </c>
    </row>
    <row r="44" spans="1:9">
      <c r="A44" s="1">
        <f t="shared" si="0"/>
        <v>2062</v>
      </c>
      <c r="C44" s="1" t="s">
        <v>2288</v>
      </c>
      <c r="E44" s="656"/>
      <c r="F44" s="659" t="s">
        <v>376</v>
      </c>
      <c r="H44" s="656" t="s">
        <v>2289</v>
      </c>
      <c r="I44" s="659" t="s">
        <v>371</v>
      </c>
    </row>
    <row r="45" spans="1:9">
      <c r="A45" s="1">
        <f t="shared" si="0"/>
        <v>2063</v>
      </c>
      <c r="C45" s="1" t="s">
        <v>2290</v>
      </c>
      <c r="E45" s="656"/>
      <c r="F45" s="659" t="s">
        <v>377</v>
      </c>
      <c r="H45" s="656" t="s">
        <v>2291</v>
      </c>
      <c r="I45" s="659" t="s">
        <v>383</v>
      </c>
    </row>
    <row r="46" spans="1:9">
      <c r="A46" s="1">
        <f t="shared" si="0"/>
        <v>2064</v>
      </c>
      <c r="C46" s="1" t="s">
        <v>2292</v>
      </c>
      <c r="E46" s="656"/>
      <c r="F46" s="659" t="s">
        <v>379</v>
      </c>
      <c r="H46" s="656" t="s">
        <v>2293</v>
      </c>
      <c r="I46" s="659" t="s">
        <v>371</v>
      </c>
    </row>
    <row r="47" spans="1:9">
      <c r="A47" s="1">
        <f t="shared" si="0"/>
        <v>2065</v>
      </c>
      <c r="C47" s="1" t="s">
        <v>107</v>
      </c>
      <c r="E47" s="656"/>
      <c r="F47" s="659" t="s">
        <v>380</v>
      </c>
      <c r="H47" s="656" t="s">
        <v>2294</v>
      </c>
      <c r="I47" s="659" t="s">
        <v>382</v>
      </c>
    </row>
    <row r="48" spans="1:9">
      <c r="A48" s="1">
        <f t="shared" si="0"/>
        <v>2066</v>
      </c>
      <c r="C48" s="1" t="s">
        <v>2295</v>
      </c>
      <c r="E48" s="656"/>
      <c r="F48" s="659" t="s">
        <v>381</v>
      </c>
      <c r="H48" s="656" t="s">
        <v>2296</v>
      </c>
      <c r="I48" s="659" t="s">
        <v>384</v>
      </c>
    </row>
    <row r="49" spans="1:9">
      <c r="A49" s="1">
        <f t="shared" si="0"/>
        <v>2067</v>
      </c>
      <c r="C49" s="1" t="s">
        <v>2297</v>
      </c>
      <c r="E49" s="656"/>
      <c r="F49" s="659" t="s">
        <v>382</v>
      </c>
      <c r="H49" s="656" t="s">
        <v>2298</v>
      </c>
      <c r="I49" s="659" t="s">
        <v>389</v>
      </c>
    </row>
    <row r="50" spans="1:9">
      <c r="A50" s="1">
        <f t="shared" si="0"/>
        <v>2068</v>
      </c>
      <c r="C50" s="1" t="s">
        <v>2299</v>
      </c>
      <c r="E50" s="656"/>
      <c r="F50" s="659" t="s">
        <v>383</v>
      </c>
      <c r="H50" s="656" t="s">
        <v>2300</v>
      </c>
      <c r="I50" s="659" t="s">
        <v>388</v>
      </c>
    </row>
    <row r="51" spans="1:9">
      <c r="A51" s="1">
        <f t="shared" si="0"/>
        <v>2069</v>
      </c>
      <c r="E51" s="656"/>
      <c r="F51" s="659" t="s">
        <v>384</v>
      </c>
      <c r="H51" s="656" t="s">
        <v>2301</v>
      </c>
      <c r="I51" s="659" t="s">
        <v>373</v>
      </c>
    </row>
    <row r="52" spans="1:9">
      <c r="A52" s="1">
        <f t="shared" si="0"/>
        <v>2070</v>
      </c>
      <c r="E52" s="656"/>
      <c r="F52" s="659" t="s">
        <v>385</v>
      </c>
      <c r="H52" s="656" t="s">
        <v>2302</v>
      </c>
      <c r="I52" s="659" t="s">
        <v>380</v>
      </c>
    </row>
    <row r="53" spans="1:9">
      <c r="A53" s="1">
        <f t="shared" si="0"/>
        <v>2071</v>
      </c>
      <c r="C53" s="1" t="s">
        <v>2303</v>
      </c>
      <c r="E53" s="656"/>
      <c r="F53" s="659" t="s">
        <v>386</v>
      </c>
      <c r="H53" s="656" t="s">
        <v>2304</v>
      </c>
      <c r="I53" s="659" t="s">
        <v>373</v>
      </c>
    </row>
    <row r="54" spans="1:9">
      <c r="A54" s="1">
        <f t="shared" si="0"/>
        <v>2072</v>
      </c>
      <c r="C54" s="1" t="s">
        <v>2305</v>
      </c>
      <c r="D54" s="1" t="s">
        <v>2306</v>
      </c>
      <c r="E54" s="656"/>
      <c r="F54" s="659" t="s">
        <v>387</v>
      </c>
      <c r="H54" s="656" t="s">
        <v>2307</v>
      </c>
      <c r="I54" s="659" t="s">
        <v>381</v>
      </c>
    </row>
    <row r="55" spans="1:9">
      <c r="A55" s="1">
        <f t="shared" si="0"/>
        <v>2073</v>
      </c>
      <c r="C55" s="1" t="s">
        <v>2308</v>
      </c>
      <c r="D55" s="1" t="s">
        <v>2309</v>
      </c>
      <c r="E55" s="656"/>
      <c r="F55" s="659" t="s">
        <v>388</v>
      </c>
      <c r="H55" s="656" t="s">
        <v>2310</v>
      </c>
      <c r="I55" s="659" t="s">
        <v>371</v>
      </c>
    </row>
    <row r="56" spans="1:9">
      <c r="A56" s="1">
        <f t="shared" si="0"/>
        <v>2074</v>
      </c>
      <c r="E56" s="656"/>
      <c r="F56" s="659" t="s">
        <v>389</v>
      </c>
      <c r="H56" s="656" t="s">
        <v>2311</v>
      </c>
      <c r="I56" s="659" t="s">
        <v>388</v>
      </c>
    </row>
    <row r="57" spans="1:9">
      <c r="E57" s="656"/>
      <c r="F57" s="659" t="s">
        <v>390</v>
      </c>
      <c r="H57" s="656" t="s">
        <v>2312</v>
      </c>
      <c r="I57" s="659" t="s">
        <v>388</v>
      </c>
    </row>
    <row r="58" spans="1:9">
      <c r="H58" s="656" t="s">
        <v>2313</v>
      </c>
      <c r="I58" s="659" t="s">
        <v>383</v>
      </c>
    </row>
    <row r="59" spans="1:9">
      <c r="H59" s="656" t="s">
        <v>2314</v>
      </c>
      <c r="I59" s="659" t="s">
        <v>390</v>
      </c>
    </row>
    <row r="60" spans="1:9">
      <c r="H60" s="656" t="s">
        <v>2315</v>
      </c>
      <c r="I60" s="659" t="s">
        <v>372</v>
      </c>
    </row>
    <row r="61" spans="1:9">
      <c r="B61" s="1" t="s">
        <v>2316</v>
      </c>
      <c r="C61" s="1" t="s">
        <v>2317</v>
      </c>
      <c r="H61" s="656" t="s">
        <v>2318</v>
      </c>
      <c r="I61" s="659" t="s">
        <v>372</v>
      </c>
    </row>
    <row r="62" spans="1:9" ht="15.75" customHeight="1">
      <c r="C62" s="660" t="s">
        <v>148</v>
      </c>
      <c r="D62" s="661"/>
      <c r="E62" s="661"/>
      <c r="H62" s="656" t="s">
        <v>2319</v>
      </c>
      <c r="I62" s="659" t="s">
        <v>373</v>
      </c>
    </row>
    <row r="63" spans="1:9">
      <c r="C63" s="1" t="s">
        <v>2320</v>
      </c>
      <c r="H63" s="656" t="s">
        <v>2321</v>
      </c>
      <c r="I63" s="659" t="s">
        <v>380</v>
      </c>
    </row>
    <row r="64" spans="1:9">
      <c r="C64" s="1" t="s">
        <v>149</v>
      </c>
      <c r="F64" s="1" t="s">
        <v>2322</v>
      </c>
      <c r="H64" s="656" t="s">
        <v>2323</v>
      </c>
      <c r="I64" s="659" t="s">
        <v>365</v>
      </c>
    </row>
    <row r="65" spans="2:9">
      <c r="F65" s="1" t="s">
        <v>2305</v>
      </c>
      <c r="H65" s="656" t="s">
        <v>2324</v>
      </c>
      <c r="I65" s="659" t="s">
        <v>383</v>
      </c>
    </row>
    <row r="66" spans="2:9">
      <c r="C66" s="1" t="s">
        <v>2325</v>
      </c>
      <c r="F66" s="1" t="s">
        <v>2326</v>
      </c>
      <c r="H66" s="656" t="s">
        <v>2327</v>
      </c>
      <c r="I66" s="659" t="s">
        <v>376</v>
      </c>
    </row>
    <row r="67" spans="2:9">
      <c r="C67" s="1" t="s">
        <v>2328</v>
      </c>
      <c r="F67" s="1" t="s">
        <v>150</v>
      </c>
      <c r="H67" s="656" t="s">
        <v>2329</v>
      </c>
      <c r="I67" s="659" t="s">
        <v>382</v>
      </c>
    </row>
    <row r="68" spans="2:9">
      <c r="F68" s="1" t="s">
        <v>2330</v>
      </c>
      <c r="H68" s="656" t="s">
        <v>2331</v>
      </c>
      <c r="I68" s="659" t="s">
        <v>385</v>
      </c>
    </row>
    <row r="69" spans="2:9">
      <c r="F69" s="1" t="s">
        <v>964</v>
      </c>
      <c r="H69" s="656" t="s">
        <v>2332</v>
      </c>
      <c r="I69" s="659" t="s">
        <v>374</v>
      </c>
    </row>
    <row r="70" spans="2:9">
      <c r="H70" s="656" t="s">
        <v>2333</v>
      </c>
      <c r="I70" s="659" t="s">
        <v>382</v>
      </c>
    </row>
    <row r="71" spans="2:9">
      <c r="H71" s="656" t="s">
        <v>2334</v>
      </c>
      <c r="I71" s="659" t="s">
        <v>373</v>
      </c>
    </row>
    <row r="72" spans="2:9">
      <c r="H72" s="656" t="s">
        <v>2335</v>
      </c>
      <c r="I72" s="659" t="s">
        <v>390</v>
      </c>
    </row>
    <row r="73" spans="2:9">
      <c r="H73" s="656" t="s">
        <v>2336</v>
      </c>
      <c r="I73" s="659" t="s">
        <v>372</v>
      </c>
    </row>
    <row r="74" spans="2:9">
      <c r="B74" s="677" t="s">
        <v>2245</v>
      </c>
      <c r="C74" s="669" t="s">
        <v>2337</v>
      </c>
      <c r="D74" s="669" t="s">
        <v>2338</v>
      </c>
      <c r="E74" s="668" t="s">
        <v>275</v>
      </c>
      <c r="H74" s="656" t="s">
        <v>2339</v>
      </c>
      <c r="I74" s="659" t="s">
        <v>389</v>
      </c>
    </row>
    <row r="75" spans="2:9">
      <c r="B75" s="676" t="s">
        <v>228</v>
      </c>
      <c r="C75" s="670">
        <v>8.31</v>
      </c>
      <c r="D75" s="670">
        <f>C75/1000</f>
        <v>8.3099999999999997E-3</v>
      </c>
      <c r="E75" s="671" t="s">
        <v>276</v>
      </c>
      <c r="H75" s="656" t="s">
        <v>2340</v>
      </c>
      <c r="I75" s="659" t="s">
        <v>367</v>
      </c>
    </row>
    <row r="76" spans="2:9">
      <c r="B76" s="676" t="s">
        <v>258</v>
      </c>
      <c r="C76" s="670">
        <v>9.4499999999999993</v>
      </c>
      <c r="D76" s="670">
        <f t="shared" ref="D76:D84" si="1">C76/1000</f>
        <v>9.4500000000000001E-3</v>
      </c>
      <c r="E76" s="671" t="s">
        <v>276</v>
      </c>
      <c r="H76" s="656" t="s">
        <v>2341</v>
      </c>
      <c r="I76" s="659" t="s">
        <v>383</v>
      </c>
    </row>
    <row r="77" spans="2:9">
      <c r="B77" s="676" t="s">
        <v>277</v>
      </c>
      <c r="C77" s="670">
        <v>5.4440000000000002E-2</v>
      </c>
      <c r="D77" s="670">
        <f>C77/1000</f>
        <v>5.4440000000000001E-5</v>
      </c>
      <c r="E77" s="671" t="s">
        <v>278</v>
      </c>
      <c r="H77" s="656" t="s">
        <v>2342</v>
      </c>
      <c r="I77" s="659" t="s">
        <v>390</v>
      </c>
    </row>
    <row r="78" spans="2:9">
      <c r="B78" s="676" t="s">
        <v>279</v>
      </c>
      <c r="C78" s="670">
        <v>10.210000000000001</v>
      </c>
      <c r="D78" s="670">
        <f t="shared" si="1"/>
        <v>1.021E-2</v>
      </c>
      <c r="E78" s="671" t="s">
        <v>276</v>
      </c>
      <c r="H78" s="656" t="s">
        <v>2343</v>
      </c>
      <c r="I78" s="659" t="s">
        <v>373</v>
      </c>
    </row>
    <row r="79" spans="2:9">
      <c r="B79" s="676" t="s">
        <v>259</v>
      </c>
      <c r="C79" s="670">
        <v>5.75</v>
      </c>
      <c r="D79" s="670">
        <f t="shared" si="1"/>
        <v>5.7499999999999999E-3</v>
      </c>
      <c r="E79" s="671" t="s">
        <v>276</v>
      </c>
      <c r="H79" s="656" t="s">
        <v>2344</v>
      </c>
      <c r="I79" s="659" t="s">
        <v>374</v>
      </c>
    </row>
    <row r="80" spans="2:9">
      <c r="B80" s="676" t="s">
        <v>241</v>
      </c>
      <c r="C80" s="670">
        <v>9.75</v>
      </c>
      <c r="D80" s="670">
        <f t="shared" si="1"/>
        <v>9.75E-3</v>
      </c>
      <c r="E80" s="671" t="s">
        <v>276</v>
      </c>
      <c r="H80" s="656" t="s">
        <v>2345</v>
      </c>
      <c r="I80" s="659" t="s">
        <v>371</v>
      </c>
    </row>
    <row r="81" spans="2:9">
      <c r="B81" s="676" t="s">
        <v>280</v>
      </c>
      <c r="C81" s="670">
        <v>4.5</v>
      </c>
      <c r="D81" s="670">
        <f t="shared" si="1"/>
        <v>4.4999999999999997E-3</v>
      </c>
      <c r="E81" s="671" t="s">
        <v>276</v>
      </c>
      <c r="H81" s="656" t="s">
        <v>2346</v>
      </c>
      <c r="I81" s="659" t="s">
        <v>390</v>
      </c>
    </row>
    <row r="82" spans="2:9">
      <c r="B82" s="676" t="s">
        <v>242</v>
      </c>
      <c r="C82" s="670">
        <v>5.68</v>
      </c>
      <c r="D82" s="670">
        <f>C82/1000</f>
        <v>5.6799999999999993E-3</v>
      </c>
      <c r="E82" s="671" t="s">
        <v>276</v>
      </c>
      <c r="H82" s="656" t="s">
        <v>2347</v>
      </c>
      <c r="I82" s="659" t="s">
        <v>383</v>
      </c>
    </row>
    <row r="83" spans="2:9">
      <c r="B83" s="676" t="s">
        <v>244</v>
      </c>
      <c r="C83" s="670">
        <v>8.7799999999999994</v>
      </c>
      <c r="D83" s="670">
        <f t="shared" si="1"/>
        <v>8.7799999999999996E-3</v>
      </c>
      <c r="E83" s="671" t="s">
        <v>276</v>
      </c>
    </row>
    <row r="84" spans="2:9">
      <c r="B84" s="676" t="s">
        <v>281</v>
      </c>
      <c r="C84" s="670">
        <v>11.27</v>
      </c>
      <c r="D84" s="670">
        <f t="shared" si="1"/>
        <v>1.1269999999999999E-2</v>
      </c>
      <c r="E84" s="671" t="s">
        <v>276</v>
      </c>
    </row>
    <row r="88" spans="2:9">
      <c r="C88" s="1" t="e" cm="1">
        <f t="array" ref="C88">_xlfn.IFS(E16='OTHER EMISSION FACTORS'!B75,'OTHER EMISSION FACTORS'!C75,'OTHER EMISSION FACTORS'!D95='OTHER EMISSION FACTORS'!B76,'OTHER EMISSION FACTORS'!C76,'OTHER EMISSION FACTORS'!D95='OTHER EMISSION FACTORS'!B77,'OTHER EMISSION FACTORS'!C77,'OTHER EMISSION FACTORS'!D95='OTHER EMISSION FACTORS'!B78,'OTHER EMISSION FACTORS'!C78,'OTHER EMISSION FACTORS'!D95='OTHER EMISSION FACTORS'!B79,'OTHER EMISSION FACTORS'!C79,'OTHER EMISSION FACTORS'!D95='OTHER EMISSION FACTORS'!B80,'OTHER EMISSION FACTORS'!C80,'OTHER EMISSION FACTORS'!D95='OTHER EMISSION FACTORS'!B81,'OTHER EMISSION FACTORS'!C81,'OTHER EMISSION FACTORS'!D95='OTHER EMISSION FACTORS'!B82,'OTHER EMISSION FACTORS'!C82,'OTHER EMISSION FACTORS'!D95='OTHER EMISSION FACTORS'!B83,'OTHER EMISSION FACTORS'!C83,'OTHER EMISSION FACTORS'!D95='OTHER EMISSION FACTORS'!B84,'OTHER EMISSION FACTORS'!C84)</f>
        <v>#N/A</v>
      </c>
    </row>
    <row r="92" spans="2:9" ht="16">
      <c r="C92" s="678" t="s">
        <v>2348</v>
      </c>
      <c r="H92" s="2"/>
      <c r="I92" s="2"/>
    </row>
    <row r="93" spans="2:9">
      <c r="C93" s="654" t="s">
        <v>2349</v>
      </c>
      <c r="D93" s="654" t="s">
        <v>2350</v>
      </c>
      <c r="E93" s="654" t="s">
        <v>2351</v>
      </c>
      <c r="F93" s="654" t="s">
        <v>2352</v>
      </c>
      <c r="G93" s="654" t="s">
        <v>2353</v>
      </c>
      <c r="H93" s="5" t="s">
        <v>2354</v>
      </c>
      <c r="I93" s="5" t="s">
        <v>118</v>
      </c>
    </row>
    <row r="94" spans="2:9">
      <c r="C94" s="655" t="s">
        <v>915</v>
      </c>
      <c r="D94" s="656"/>
      <c r="E94" s="680"/>
      <c r="F94" s="655" t="s">
        <v>2261</v>
      </c>
      <c r="G94" s="656" t="e" cm="1">
        <f t="array" ref="G94">_xlfn.IFS('Clinic Information'!B5=2021,_xlfn.XLOOKUP('Scope 2'!C8,'2021 EF'!C310:C338,'2021 EF'!D310:D338,"",0,1),'Clinic Information'!B5=2022,_xlfn.XLOOKUP('Scope 2'!C8,'2022 EF'!C311:C339,'2022 EF'!D311:D339,"",0,1),'Clinic Information'!B5=2023,_xlfn.XLOOKUP('Scope 2'!C8,'2023 EF'!D323:D351,'2023 EF'!E323:E351,"",0,1),'Clinic Information'!B5=2024,_xlfn.XLOOKUP('Scope 2'!C8,'2024 EF'!D331:D359,'2024 EF'!E331:E359,"",0,1))/1000</f>
        <v>#N/A</v>
      </c>
      <c r="H94" s="4" t="e">
        <f>G94/1000</f>
        <v>#N/A</v>
      </c>
      <c r="I94" s="4" t="e">
        <f>E94*H94</f>
        <v>#N/A</v>
      </c>
    </row>
    <row r="95" spans="2:9">
      <c r="C95" s="655" t="s">
        <v>956</v>
      </c>
      <c r="D95" s="655" t="s">
        <v>2245</v>
      </c>
      <c r="E95" s="680"/>
      <c r="F95" s="655" t="s">
        <v>2355</v>
      </c>
      <c r="G95" s="656" t="e" cm="1">
        <f t="array" ref="G95">_xlfn.IFS(D95='OTHER EMISSION FACTORS'!B75,'OTHER EMISSION FACTORS'!C75,'OTHER EMISSION FACTORS'!D95='OTHER EMISSION FACTORS'!B76,'OTHER EMISSION FACTORS'!C76,'OTHER EMISSION FACTORS'!D95='OTHER EMISSION FACTORS'!B77,'OTHER EMISSION FACTORS'!C77,'OTHER EMISSION FACTORS'!D95='OTHER EMISSION FACTORS'!B78,'OTHER EMISSION FACTORS'!C78,'OTHER EMISSION FACTORS'!D95='OTHER EMISSION FACTORS'!B79,'OTHER EMISSION FACTORS'!C79,'OTHER EMISSION FACTORS'!D95='OTHER EMISSION FACTORS'!B80,'OTHER EMISSION FACTORS'!C80,'OTHER EMISSION FACTORS'!D95='OTHER EMISSION FACTORS'!B81,'OTHER EMISSION FACTORS'!C81,'OTHER EMISSION FACTORS'!D95='OTHER EMISSION FACTORS'!B82,'OTHER EMISSION FACTORS'!C82,'OTHER EMISSION FACTORS'!D95='OTHER EMISSION FACTORS'!B83,'OTHER EMISSION FACTORS'!C83,'OTHER EMISSION FACTORS'!D95='OTHER EMISSION FACTORS'!B84,'OTHER EMISSION FACTORS'!C84)</f>
        <v>#N/A</v>
      </c>
      <c r="H95" s="4" t="e">
        <f>G95/1000</f>
        <v>#N/A</v>
      </c>
      <c r="I95" s="4" t="e">
        <f>E95*H95</f>
        <v>#N/A</v>
      </c>
    </row>
    <row r="96" spans="2:9">
      <c r="C96" s="655" t="s">
        <v>59</v>
      </c>
      <c r="D96" s="656"/>
      <c r="E96" s="680"/>
      <c r="F96" s="655" t="s">
        <v>60</v>
      </c>
      <c r="G96" s="656" t="e">
        <f>'Scope 1'!#REF!</f>
        <v>#REF!</v>
      </c>
      <c r="H96" s="4" t="e">
        <f>G96/1000</f>
        <v>#REF!</v>
      </c>
      <c r="I96" s="4" t="e">
        <f>E96*H96</f>
        <v>#REF!</v>
      </c>
    </row>
    <row r="97" spans="3:9">
      <c r="C97" s="654" t="s">
        <v>920</v>
      </c>
      <c r="H97" s="2"/>
      <c r="I97" s="5" t="e">
        <f>SUM(I94:I96)</f>
        <v>#N/A</v>
      </c>
    </row>
    <row r="98" spans="3:9">
      <c r="H98" s="2"/>
      <c r="I98" s="2"/>
    </row>
    <row r="99" spans="3:9">
      <c r="C99" s="1" t="s">
        <v>2356</v>
      </c>
      <c r="E99" s="1" t="s">
        <v>2357</v>
      </c>
      <c r="F99" s="1" t="s">
        <v>2358</v>
      </c>
      <c r="G99" s="1" t="s">
        <v>2359</v>
      </c>
      <c r="H99" s="1" t="s">
        <v>2360</v>
      </c>
    </row>
    <row r="100" spans="3:9">
      <c r="C100" s="1" t="s">
        <v>2361</v>
      </c>
      <c r="E100" s="1" t="s">
        <v>2362</v>
      </c>
      <c r="F100" s="1" t="s">
        <v>2363</v>
      </c>
    </row>
    <row r="101" spans="3:9">
      <c r="C101" s="1" t="s">
        <v>2364</v>
      </c>
      <c r="E101" s="1" t="s">
        <v>2365</v>
      </c>
      <c r="F101" s="1" t="s">
        <v>2366</v>
      </c>
    </row>
    <row r="102" spans="3:9">
      <c r="C102" s="1" t="s">
        <v>2367</v>
      </c>
      <c r="E102" s="1" t="s">
        <v>2368</v>
      </c>
      <c r="F102" s="1" t="s">
        <v>2369</v>
      </c>
    </row>
    <row r="103" spans="3:9">
      <c r="C103" s="1" t="s">
        <v>2370</v>
      </c>
      <c r="E103" s="1" t="s">
        <v>2371</v>
      </c>
      <c r="F103" s="1" t="s">
        <v>2372</v>
      </c>
    </row>
    <row r="104" spans="3:9">
      <c r="C104" s="1" t="s">
        <v>2373</v>
      </c>
      <c r="E104" s="1" t="s">
        <v>2374</v>
      </c>
      <c r="F104" s="1" t="s">
        <v>2375</v>
      </c>
    </row>
    <row r="105" spans="3:9">
      <c r="C105" s="1" t="s">
        <v>2376</v>
      </c>
      <c r="E105" s="1" t="s">
        <v>2377</v>
      </c>
    </row>
    <row r="106" spans="3:9">
      <c r="C106" s="1" t="s">
        <v>2378</v>
      </c>
      <c r="E106" s="1" t="s">
        <v>2379</v>
      </c>
    </row>
    <row r="107" spans="3:9">
      <c r="C107" s="1" t="s">
        <v>2380</v>
      </c>
      <c r="E107" s="1" t="s">
        <v>2381</v>
      </c>
    </row>
    <row r="108" spans="3:9">
      <c r="C108" s="1" t="s">
        <v>2382</v>
      </c>
      <c r="E108" s="1" t="s">
        <v>2383</v>
      </c>
    </row>
    <row r="109" spans="3:9">
      <c r="C109" s="1" t="s">
        <v>2384</v>
      </c>
    </row>
    <row r="110" spans="3:9">
      <c r="C110" s="1" t="s">
        <v>2385</v>
      </c>
    </row>
    <row r="111" spans="3:9">
      <c r="C111" s="1" t="s">
        <v>2386</v>
      </c>
    </row>
    <row r="112" spans="3:9">
      <c r="C112" s="1" t="s">
        <v>2387</v>
      </c>
    </row>
    <row r="113" spans="3:8">
      <c r="C113" s="1" t="s">
        <v>2388</v>
      </c>
      <c r="E113" s="288" t="s">
        <v>509</v>
      </c>
      <c r="F113" s="289">
        <v>14800</v>
      </c>
      <c r="G113" s="641">
        <v>12400</v>
      </c>
      <c r="H113" s="288" t="s">
        <v>509</v>
      </c>
    </row>
    <row r="114" spans="3:8">
      <c r="C114" s="1" t="s">
        <v>2389</v>
      </c>
      <c r="E114" s="288" t="s">
        <v>510</v>
      </c>
      <c r="F114" s="289">
        <v>675</v>
      </c>
      <c r="G114" s="641">
        <v>677</v>
      </c>
      <c r="H114" s="288" t="s">
        <v>510</v>
      </c>
    </row>
    <row r="115" spans="3:8">
      <c r="C115" s="1" t="s">
        <v>2390</v>
      </c>
      <c r="E115" s="288" t="s">
        <v>511</v>
      </c>
      <c r="F115" s="289">
        <v>92</v>
      </c>
      <c r="G115" s="641">
        <v>116</v>
      </c>
      <c r="H115" s="288" t="s">
        <v>511</v>
      </c>
    </row>
    <row r="116" spans="3:8">
      <c r="E116" s="288" t="s">
        <v>512</v>
      </c>
      <c r="F116" s="289">
        <v>3500</v>
      </c>
      <c r="G116" s="641">
        <v>3170</v>
      </c>
      <c r="H116" s="288" t="s">
        <v>512</v>
      </c>
    </row>
    <row r="117" spans="3:8">
      <c r="E117" s="288" t="s">
        <v>513</v>
      </c>
      <c r="F117" s="289">
        <v>1100</v>
      </c>
      <c r="G117" s="641">
        <v>1120</v>
      </c>
      <c r="H117" s="288" t="s">
        <v>513</v>
      </c>
    </row>
    <row r="118" spans="3:8">
      <c r="E118" s="288" t="s">
        <v>514</v>
      </c>
      <c r="F118" s="289">
        <v>1430</v>
      </c>
      <c r="G118" s="641">
        <v>1300</v>
      </c>
      <c r="H118" s="288" t="s">
        <v>514</v>
      </c>
    </row>
    <row r="119" spans="3:8">
      <c r="E119" s="288" t="s">
        <v>515</v>
      </c>
      <c r="F119" s="289">
        <v>353</v>
      </c>
      <c r="G119" s="641">
        <v>328</v>
      </c>
      <c r="H119" s="288" t="s">
        <v>515</v>
      </c>
    </row>
    <row r="120" spans="3:8">
      <c r="E120" s="39" t="s">
        <v>516</v>
      </c>
      <c r="F120" s="289">
        <v>4470</v>
      </c>
      <c r="G120" s="641">
        <v>4800</v>
      </c>
      <c r="H120" s="39" t="s">
        <v>516</v>
      </c>
    </row>
    <row r="121" spans="3:8">
      <c r="E121" s="288" t="s">
        <v>517</v>
      </c>
      <c r="F121" s="289">
        <v>53</v>
      </c>
      <c r="G121" s="641">
        <v>16</v>
      </c>
      <c r="H121" s="288" t="s">
        <v>517</v>
      </c>
    </row>
    <row r="122" spans="3:8">
      <c r="E122" s="288" t="s">
        <v>518</v>
      </c>
      <c r="F122" s="289">
        <v>124</v>
      </c>
      <c r="G122" s="641">
        <v>138</v>
      </c>
      <c r="H122" s="288" t="s">
        <v>518</v>
      </c>
    </row>
    <row r="123" spans="3:8">
      <c r="E123" s="288" t="s">
        <v>519</v>
      </c>
      <c r="F123" s="289">
        <v>12</v>
      </c>
      <c r="G123" s="641">
        <v>4</v>
      </c>
      <c r="H123" s="288" t="s">
        <v>519</v>
      </c>
    </row>
    <row r="124" spans="3:8">
      <c r="E124" s="288" t="s">
        <v>520</v>
      </c>
      <c r="F124" s="289">
        <v>3220</v>
      </c>
      <c r="G124" s="641">
        <v>3350</v>
      </c>
      <c r="H124" s="288" t="s">
        <v>520</v>
      </c>
    </row>
    <row r="125" spans="3:8">
      <c r="E125" s="288" t="s">
        <v>521</v>
      </c>
      <c r="F125" s="289">
        <v>1340</v>
      </c>
      <c r="G125" s="641">
        <v>1210</v>
      </c>
      <c r="H125" s="288" t="s">
        <v>521</v>
      </c>
    </row>
    <row r="126" spans="3:8">
      <c r="E126" s="288" t="s">
        <v>522</v>
      </c>
      <c r="F126" s="289">
        <v>1370</v>
      </c>
      <c r="G126" s="641">
        <v>1330</v>
      </c>
      <c r="H126" s="288" t="s">
        <v>522</v>
      </c>
    </row>
    <row r="127" spans="3:8">
      <c r="E127" s="288" t="s">
        <v>523</v>
      </c>
      <c r="F127" s="289">
        <v>9810</v>
      </c>
      <c r="G127" s="641">
        <v>8060</v>
      </c>
      <c r="H127" s="288" t="s">
        <v>523</v>
      </c>
    </row>
    <row r="128" spans="3:8">
      <c r="E128" s="39" t="s">
        <v>524</v>
      </c>
      <c r="F128" s="289">
        <v>693</v>
      </c>
      <c r="G128" s="641">
        <v>716</v>
      </c>
      <c r="H128" s="39" t="s">
        <v>524</v>
      </c>
    </row>
    <row r="129" spans="5:8">
      <c r="E129" s="288" t="s">
        <v>525</v>
      </c>
      <c r="F129" s="289">
        <v>1030</v>
      </c>
      <c r="G129" s="641">
        <v>858</v>
      </c>
      <c r="H129" s="288" t="s">
        <v>525</v>
      </c>
    </row>
    <row r="130" spans="5:8">
      <c r="E130" s="288" t="s">
        <v>526</v>
      </c>
      <c r="F130" s="289">
        <v>794</v>
      </c>
      <c r="G130" s="641">
        <v>804</v>
      </c>
      <c r="H130" s="288" t="s">
        <v>526</v>
      </c>
    </row>
    <row r="131" spans="5:8">
      <c r="E131" s="39" t="s">
        <v>527</v>
      </c>
      <c r="F131" s="289">
        <v>1640</v>
      </c>
      <c r="G131" s="641">
        <v>1650</v>
      </c>
      <c r="H131" s="39" t="s">
        <v>527</v>
      </c>
    </row>
    <row r="132" spans="5:8">
      <c r="E132" s="288" t="s">
        <v>528</v>
      </c>
      <c r="F132" s="289">
        <v>22800</v>
      </c>
      <c r="G132" s="641">
        <v>23500</v>
      </c>
      <c r="H132" s="288" t="s">
        <v>528</v>
      </c>
    </row>
    <row r="133" spans="5:8">
      <c r="E133" s="288" t="s">
        <v>529</v>
      </c>
      <c r="F133" s="289">
        <v>17200</v>
      </c>
      <c r="G133" s="641">
        <v>16100</v>
      </c>
      <c r="H133" s="288" t="s">
        <v>529</v>
      </c>
    </row>
    <row r="134" spans="5:8">
      <c r="E134" s="39" t="s">
        <v>530</v>
      </c>
      <c r="F134" s="289">
        <v>7390</v>
      </c>
      <c r="G134" s="641">
        <v>6630</v>
      </c>
      <c r="H134" s="39" t="s">
        <v>530</v>
      </c>
    </row>
    <row r="135" spans="5:8">
      <c r="E135" s="39" t="s">
        <v>531</v>
      </c>
      <c r="F135" s="289">
        <v>12200</v>
      </c>
      <c r="G135" s="641">
        <v>11100</v>
      </c>
      <c r="H135" s="39" t="s">
        <v>531</v>
      </c>
    </row>
    <row r="136" spans="5:8">
      <c r="E136" s="39" t="s">
        <v>532</v>
      </c>
      <c r="F136" s="289">
        <v>8830</v>
      </c>
      <c r="G136" s="641">
        <v>8900</v>
      </c>
      <c r="H136" s="39" t="s">
        <v>532</v>
      </c>
    </row>
    <row r="137" spans="5:8">
      <c r="E137" s="39" t="s">
        <v>533</v>
      </c>
      <c r="F137" s="290">
        <v>10300</v>
      </c>
      <c r="G137" s="641">
        <v>9540</v>
      </c>
      <c r="H137" s="39" t="s">
        <v>533</v>
      </c>
    </row>
    <row r="138" spans="5:8">
      <c r="E138" s="39" t="s">
        <v>534</v>
      </c>
      <c r="F138" s="289">
        <v>8860</v>
      </c>
      <c r="G138" s="641">
        <v>9200</v>
      </c>
      <c r="H138" s="39" t="s">
        <v>534</v>
      </c>
    </row>
    <row r="139" spans="5:8">
      <c r="E139" s="39" t="s">
        <v>535</v>
      </c>
      <c r="F139" s="289">
        <v>9160</v>
      </c>
      <c r="G139" s="641">
        <v>8550</v>
      </c>
      <c r="H139" s="39" t="s">
        <v>535</v>
      </c>
    </row>
    <row r="140" spans="5:8">
      <c r="E140" s="39" t="s">
        <v>536</v>
      </c>
      <c r="F140" s="289">
        <v>9300</v>
      </c>
      <c r="G140" s="641">
        <v>7910</v>
      </c>
      <c r="H140" s="39" t="s">
        <v>536</v>
      </c>
    </row>
    <row r="141" spans="5:8" ht="16" thickBot="1">
      <c r="E141" s="236" t="s">
        <v>537</v>
      </c>
      <c r="F141" s="291" t="s">
        <v>538</v>
      </c>
      <c r="G141" s="643">
        <v>7190</v>
      </c>
      <c r="H141" s="236" t="s">
        <v>537</v>
      </c>
    </row>
    <row r="142" spans="5:8">
      <c r="E142" s="231" t="s">
        <v>545</v>
      </c>
      <c r="F142" s="298">
        <v>16</v>
      </c>
      <c r="G142" s="644">
        <v>18</v>
      </c>
      <c r="H142" s="231" t="s">
        <v>545</v>
      </c>
    </row>
    <row r="143" spans="5:8">
      <c r="E143" s="39" t="s">
        <v>547</v>
      </c>
      <c r="F143" s="303">
        <v>14</v>
      </c>
      <c r="G143" s="646">
        <v>15</v>
      </c>
      <c r="H143" s="39" t="s">
        <v>547</v>
      </c>
    </row>
    <row r="144" spans="5:8">
      <c r="E144" s="39" t="s">
        <v>549</v>
      </c>
      <c r="F144" s="303">
        <v>19</v>
      </c>
      <c r="G144" s="646">
        <v>21</v>
      </c>
      <c r="H144" s="39" t="s">
        <v>549</v>
      </c>
    </row>
    <row r="145" spans="5:8">
      <c r="E145" s="39" t="s">
        <v>551</v>
      </c>
      <c r="F145" s="303">
        <v>2100</v>
      </c>
      <c r="G145" s="646">
        <v>1902</v>
      </c>
      <c r="H145" s="39" t="s">
        <v>551</v>
      </c>
    </row>
    <row r="146" spans="5:8">
      <c r="E146" s="39" t="s">
        <v>553</v>
      </c>
      <c r="F146" s="303">
        <v>1330</v>
      </c>
      <c r="G146" s="646">
        <v>1205</v>
      </c>
      <c r="H146" s="39" t="s">
        <v>553</v>
      </c>
    </row>
    <row r="147" spans="5:8">
      <c r="E147" s="39" t="s">
        <v>555</v>
      </c>
      <c r="F147" s="303">
        <v>3444</v>
      </c>
      <c r="G147" s="646">
        <v>3471</v>
      </c>
      <c r="H147" s="39" t="s">
        <v>555</v>
      </c>
    </row>
    <row r="148" spans="5:8">
      <c r="E148" s="39" t="s">
        <v>557</v>
      </c>
      <c r="F148" s="303">
        <v>3922</v>
      </c>
      <c r="G148" s="646">
        <v>3943</v>
      </c>
      <c r="H148" s="39" t="s">
        <v>557</v>
      </c>
    </row>
    <row r="149" spans="5:8">
      <c r="E149" s="39" t="s">
        <v>559</v>
      </c>
      <c r="F149" s="303">
        <v>0</v>
      </c>
      <c r="G149" s="647">
        <v>0</v>
      </c>
      <c r="H149" s="39" t="s">
        <v>559</v>
      </c>
    </row>
    <row r="150" spans="5:8">
      <c r="E150" s="39" t="s">
        <v>561</v>
      </c>
      <c r="F150" s="303">
        <v>2107</v>
      </c>
      <c r="G150" s="646">
        <v>1923</v>
      </c>
      <c r="H150" s="39" t="s">
        <v>561</v>
      </c>
    </row>
    <row r="151" spans="5:8">
      <c r="E151" s="39" t="s">
        <v>563</v>
      </c>
      <c r="F151" s="303">
        <v>2804</v>
      </c>
      <c r="G151" s="646">
        <v>2547</v>
      </c>
      <c r="H151" s="39" t="s">
        <v>563</v>
      </c>
    </row>
    <row r="152" spans="5:8">
      <c r="E152" s="39" t="s">
        <v>565</v>
      </c>
      <c r="F152" s="303">
        <v>1774</v>
      </c>
      <c r="G152" s="646">
        <v>1624</v>
      </c>
      <c r="H152" s="39" t="s">
        <v>565</v>
      </c>
    </row>
    <row r="153" spans="5:8">
      <c r="E153" s="39" t="s">
        <v>567</v>
      </c>
      <c r="F153" s="303">
        <v>1627</v>
      </c>
      <c r="G153" s="646">
        <v>1487</v>
      </c>
      <c r="H153" s="39" t="s">
        <v>567</v>
      </c>
    </row>
    <row r="154" spans="5:8">
      <c r="E154" s="39" t="s">
        <v>569</v>
      </c>
      <c r="F154" s="303">
        <v>1552</v>
      </c>
      <c r="G154" s="646">
        <v>2430</v>
      </c>
      <c r="H154" s="39" t="s">
        <v>571</v>
      </c>
    </row>
    <row r="155" spans="5:8">
      <c r="E155" s="39" t="s">
        <v>571</v>
      </c>
      <c r="F155" s="303">
        <v>2301</v>
      </c>
      <c r="G155" s="647">
        <v>0</v>
      </c>
      <c r="H155" s="39" t="s">
        <v>573</v>
      </c>
    </row>
    <row r="156" spans="5:8">
      <c r="E156" s="39" t="s">
        <v>573</v>
      </c>
      <c r="F156" s="303">
        <v>0</v>
      </c>
      <c r="G156" s="646">
        <v>1924</v>
      </c>
      <c r="H156" s="39" t="s">
        <v>575</v>
      </c>
    </row>
    <row r="157" spans="5:8">
      <c r="E157" s="39" t="s">
        <v>575</v>
      </c>
      <c r="F157" s="303">
        <v>2088</v>
      </c>
      <c r="G157" s="646">
        <v>2048</v>
      </c>
      <c r="H157" s="39" t="s">
        <v>577</v>
      </c>
    </row>
    <row r="158" spans="5:8">
      <c r="E158" s="39" t="s">
        <v>577</v>
      </c>
      <c r="F158" s="303">
        <v>2229</v>
      </c>
      <c r="G158" s="646">
        <v>15</v>
      </c>
      <c r="H158" s="39" t="s">
        <v>579</v>
      </c>
    </row>
    <row r="159" spans="5:8">
      <c r="E159" s="39" t="s">
        <v>579</v>
      </c>
      <c r="F159" s="303">
        <v>14</v>
      </c>
      <c r="G159" s="648">
        <v>4</v>
      </c>
      <c r="H159" s="39" t="s">
        <v>581</v>
      </c>
    </row>
    <row r="160" spans="5:8">
      <c r="E160" s="39" t="s">
        <v>581</v>
      </c>
      <c r="F160" s="303">
        <v>4</v>
      </c>
      <c r="G160" s="648">
        <v>0</v>
      </c>
      <c r="H160" s="39" t="s">
        <v>585</v>
      </c>
    </row>
    <row r="161" spans="5:8">
      <c r="E161" s="39" t="s">
        <v>583</v>
      </c>
      <c r="F161" s="303">
        <v>2053</v>
      </c>
      <c r="G161" s="648">
        <v>0</v>
      </c>
      <c r="H161" s="39" t="s">
        <v>587</v>
      </c>
    </row>
    <row r="162" spans="5:8">
      <c r="E162" s="39" t="s">
        <v>585</v>
      </c>
      <c r="F162" s="303">
        <v>0</v>
      </c>
      <c r="G162" s="646">
        <v>2127</v>
      </c>
      <c r="H162" s="39" t="s">
        <v>589</v>
      </c>
    </row>
    <row r="163" spans="5:8">
      <c r="E163" s="39" t="s">
        <v>587</v>
      </c>
      <c r="F163" s="303">
        <v>0</v>
      </c>
      <c r="G163" s="646">
        <v>2847</v>
      </c>
      <c r="H163" s="39" t="s">
        <v>591</v>
      </c>
    </row>
    <row r="164" spans="5:8">
      <c r="E164" s="39" t="s">
        <v>589</v>
      </c>
      <c r="F164" s="303">
        <v>2346</v>
      </c>
      <c r="G164" s="646">
        <v>2473</v>
      </c>
      <c r="H164" s="39" t="s">
        <v>593</v>
      </c>
    </row>
    <row r="165" spans="5:8">
      <c r="E165" s="39" t="s">
        <v>591</v>
      </c>
      <c r="F165" s="303">
        <v>3143</v>
      </c>
      <c r="G165" s="646">
        <v>3104</v>
      </c>
      <c r="H165" s="39" t="s">
        <v>597</v>
      </c>
    </row>
    <row r="166" spans="5:8">
      <c r="E166" s="39" t="s">
        <v>593</v>
      </c>
      <c r="F166" s="303">
        <v>2729</v>
      </c>
      <c r="G166" s="646">
        <v>1371</v>
      </c>
      <c r="H166" s="39" t="s">
        <v>599</v>
      </c>
    </row>
    <row r="167" spans="5:8">
      <c r="E167" s="39" t="s">
        <v>595</v>
      </c>
      <c r="F167" s="303">
        <v>2280</v>
      </c>
      <c r="G167" s="646">
        <v>3417</v>
      </c>
      <c r="H167" s="39" t="s">
        <v>601</v>
      </c>
    </row>
    <row r="168" spans="5:8">
      <c r="E168" s="39" t="s">
        <v>597</v>
      </c>
      <c r="F168" s="303">
        <v>2440</v>
      </c>
      <c r="G168" s="646">
        <v>3075</v>
      </c>
      <c r="H168" s="39" t="s">
        <v>603</v>
      </c>
    </row>
    <row r="169" spans="5:8">
      <c r="E169" s="39" t="s">
        <v>599</v>
      </c>
      <c r="F169" s="303">
        <v>1508</v>
      </c>
      <c r="G169" s="648">
        <v>3985</v>
      </c>
      <c r="H169" s="651" t="s">
        <v>902</v>
      </c>
    </row>
    <row r="170" spans="5:8">
      <c r="E170" s="39" t="s">
        <v>601</v>
      </c>
      <c r="F170" s="303">
        <v>3607</v>
      </c>
      <c r="G170" s="646">
        <v>11607</v>
      </c>
      <c r="H170" s="39" t="s">
        <v>613</v>
      </c>
    </row>
    <row r="171" spans="5:8" ht="16" thickBot="1">
      <c r="E171" s="39" t="s">
        <v>603</v>
      </c>
      <c r="F171" s="310">
        <v>3245</v>
      </c>
      <c r="G171" s="652">
        <v>11698</v>
      </c>
      <c r="H171" s="236" t="s">
        <v>615</v>
      </c>
    </row>
    <row r="172" spans="5:8">
      <c r="E172" s="311" t="s">
        <v>605</v>
      </c>
      <c r="F172" s="303">
        <v>32</v>
      </c>
    </row>
    <row r="173" spans="5:8">
      <c r="E173" s="311" t="s">
        <v>607</v>
      </c>
      <c r="F173" s="303">
        <v>0</v>
      </c>
    </row>
    <row r="174" spans="5:8">
      <c r="E174" s="311" t="s">
        <v>609</v>
      </c>
      <c r="F174" s="303">
        <v>325</v>
      </c>
    </row>
    <row r="175" spans="5:8">
      <c r="E175" s="311" t="s">
        <v>611</v>
      </c>
      <c r="F175" s="303">
        <v>3985</v>
      </c>
    </row>
    <row r="176" spans="5:8">
      <c r="E176" s="39" t="s">
        <v>613</v>
      </c>
      <c r="F176" s="303">
        <v>13214</v>
      </c>
    </row>
    <row r="177" spans="1:6" ht="16" thickBot="1">
      <c r="E177" s="236" t="s">
        <v>615</v>
      </c>
      <c r="F177" s="312">
        <v>13396</v>
      </c>
    </row>
    <row r="180" spans="1:6">
      <c r="F180" s="1" t="s">
        <v>113</v>
      </c>
    </row>
    <row r="181" spans="1:6">
      <c r="F181" s="1" t="s">
        <v>2429</v>
      </c>
    </row>
    <row r="182" spans="1:6">
      <c r="A182" s="3" t="s">
        <v>2391</v>
      </c>
      <c r="B182" s="2"/>
      <c r="C182" s="2"/>
      <c r="D182" s="2"/>
      <c r="F182" s="1" t="s">
        <v>2430</v>
      </c>
    </row>
    <row r="183" spans="1:6">
      <c r="A183" s="675" t="s">
        <v>2392</v>
      </c>
      <c r="B183" s="675" t="s">
        <v>983</v>
      </c>
      <c r="C183" s="675" t="s">
        <v>984</v>
      </c>
      <c r="D183" s="675" t="s">
        <v>985</v>
      </c>
    </row>
    <row r="184" spans="1:6">
      <c r="A184" s="672" t="s">
        <v>2393</v>
      </c>
      <c r="B184" s="672">
        <v>14.9</v>
      </c>
      <c r="C184" s="672">
        <v>19.100000000000001</v>
      </c>
      <c r="D184" s="672">
        <v>27.7</v>
      </c>
    </row>
    <row r="185" spans="1:6">
      <c r="A185" s="673" t="s">
        <v>2394</v>
      </c>
      <c r="B185" s="674" t="s">
        <v>2395</v>
      </c>
      <c r="C185" s="672">
        <v>26.4</v>
      </c>
      <c r="D185" s="672">
        <v>29.1</v>
      </c>
    </row>
    <row r="186" spans="1:6">
      <c r="A186" s="673" t="s">
        <v>2396</v>
      </c>
      <c r="B186" s="672">
        <v>14.9</v>
      </c>
      <c r="C186" s="672">
        <v>17.7</v>
      </c>
      <c r="D186" s="672">
        <v>19.7</v>
      </c>
    </row>
    <row r="187" spans="1:6">
      <c r="A187" s="672" t="s">
        <v>996</v>
      </c>
      <c r="B187" s="672">
        <v>11.4</v>
      </c>
      <c r="C187" s="672">
        <v>13.2</v>
      </c>
      <c r="D187" s="672">
        <v>14.9</v>
      </c>
      <c r="F187" s="1" t="s">
        <v>130</v>
      </c>
    </row>
    <row r="188" spans="1:6">
      <c r="A188" s="2"/>
      <c r="B188" s="2"/>
      <c r="C188" s="2"/>
      <c r="D188" s="2"/>
      <c r="F188" s="1" t="s">
        <v>2397</v>
      </c>
    </row>
    <row r="196" spans="5:5">
      <c r="E196" s="681" t="s">
        <v>2398</v>
      </c>
    </row>
  </sheetData>
  <dataValidations count="1">
    <dataValidation type="list" allowBlank="1" showInputMessage="1" showErrorMessage="1" sqref="D95" xr:uid="{A8088935-E872-4C6C-9EBC-7F1DE33F22E6}">
      <formula1>$B$74:$B$84</formula1>
    </dataValidation>
  </dataValidations>
  <hyperlinks>
    <hyperlink ref="E196" r:id="rId1" location=":~:text=In%20a%20veterinary%20facility%2C%20hazardous,special%20handling%20and%20disposal%20procedures." xr:uid="{B35FB656-2BE1-41A6-A1AF-48CBF1D3F0DD}"/>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48839AE925734997E89447B53C2A2F" ma:contentTypeVersion="10" ma:contentTypeDescription="Create a new document." ma:contentTypeScope="" ma:versionID="853e623f2e543037503d0b25df8d7f1c">
  <xsd:schema xmlns:xsd="http://www.w3.org/2001/XMLSchema" xmlns:xs="http://www.w3.org/2001/XMLSchema" xmlns:p="http://schemas.microsoft.com/office/2006/metadata/properties" xmlns:ns2="7c92a143-af8c-4cb5-b635-a64de233f4fd" targetNamespace="http://schemas.microsoft.com/office/2006/metadata/properties" ma:root="true" ma:fieldsID="a331e949a57c41d83e5106a8873de4bf" ns2:_="">
    <xsd:import namespace="7c92a143-af8c-4cb5-b635-a64de233f4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2a143-af8c-4cb5-b635-a64de233f4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9afe7-41e7-411a-ade2-84efccde1b3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103F1-A448-4052-AF65-FBF34450B6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2a143-af8c-4cb5-b635-a64de233f4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81C3FB-F49E-4ED1-811C-EE6CB0A936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Data Checklist</vt:lpstr>
      <vt:lpstr>Clinic Information</vt:lpstr>
      <vt:lpstr>Scope 1</vt:lpstr>
      <vt:lpstr>Scope 2</vt:lpstr>
      <vt:lpstr>Scope 3</vt:lpstr>
      <vt:lpstr>2021 EF</vt:lpstr>
      <vt:lpstr>2020 EF</vt:lpstr>
      <vt:lpstr>2022 EF</vt:lpstr>
      <vt:lpstr>2023 EF</vt:lpstr>
      <vt:lpstr>Results</vt:lpstr>
      <vt:lpstr>Mock clinics</vt:lpstr>
      <vt:lpstr>2024 EF</vt:lpstr>
      <vt:lpstr>Additional Emission factors</vt:lpstr>
      <vt:lpstr>OTHER EMISSION 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Kirui,Terryann</dc:creator>
  <cp:keywords/>
  <dc:description/>
  <cp:lastModifiedBy>Duncan,Colleen</cp:lastModifiedBy>
  <cp:revision/>
  <dcterms:created xsi:type="dcterms:W3CDTF">2024-06-24T21:03:43Z</dcterms:created>
  <dcterms:modified xsi:type="dcterms:W3CDTF">2024-08-12T12:50:36Z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0x0101004F48839AE925734997E89447B53C2A2F</vt:lpwstr>
  </property>
</Properties>
</file>